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tabRatio="826" firstSheet="5" activeTab="10"/>
  </bookViews>
  <sheets>
    <sheet name="Яковлева годовой 2020 год " sheetId="11" r:id="rId1"/>
    <sheet name="Средняя годовой 2020 " sheetId="10" r:id="rId2"/>
    <sheet name="Рабинов.годовой 2020 год" sheetId="9" r:id="rId3"/>
    <sheet name="Перел.годовой 2020" sheetId="8" r:id="rId4"/>
    <sheet name="Ордж.13 годовой 2020 год " sheetId="7" r:id="rId5"/>
    <sheet name="Ордж.13 к1 годовой 2020 " sheetId="6" r:id="rId6"/>
    <sheet name="Лукаш.годовой 2020 год " sheetId="5" r:id="rId7"/>
    <sheet name="Кр.путь годовой 2020  " sheetId="4" r:id="rId8"/>
    <sheet name="Звездн.годовой 2020г. " sheetId="3" r:id="rId9"/>
    <sheet name="Добр. годовой 2020" sheetId="2" r:id="rId10"/>
    <sheet name="Волхов. годовой 2020" sheetId="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0">'Волхов. годовой 2020'!$A$1:$D$66</definedName>
    <definedName name="_xlnm.Print_Area" localSheetId="2">'Рабинов.годовой 2020 год'!$A$1:$E$48</definedName>
    <definedName name="_xlnm.Print_Area" localSheetId="0">'Яковлева годовой 2020 год '!$A$1:$M$50</definedName>
  </definedNames>
  <calcPr calcId="124519"/>
</workbook>
</file>

<file path=xl/calcChain.xml><?xml version="1.0" encoding="utf-8"?>
<calcChain xmlns="http://schemas.openxmlformats.org/spreadsheetml/2006/main">
  <c r="C47" i="11"/>
  <c r="C46"/>
  <c r="C45"/>
  <c r="C44" s="1"/>
  <c r="C42"/>
  <c r="C41"/>
  <c r="C40"/>
  <c r="C39" s="1"/>
  <c r="C49" s="1"/>
  <c r="C10" s="1"/>
  <c r="C34"/>
  <c r="C33"/>
  <c r="A33"/>
  <c r="C32"/>
  <c r="A32"/>
  <c r="C31"/>
  <c r="A31"/>
  <c r="C30"/>
  <c r="A30"/>
  <c r="C29"/>
  <c r="A29"/>
  <c r="A28"/>
  <c r="C27"/>
  <c r="A27"/>
  <c r="C26"/>
  <c r="C23"/>
  <c r="C22"/>
  <c r="C21"/>
  <c r="C20"/>
  <c r="C19"/>
  <c r="C18"/>
  <c r="C17"/>
  <c r="C16"/>
  <c r="C15"/>
  <c r="C14"/>
  <c r="C13"/>
  <c r="C12"/>
  <c r="B12"/>
  <c r="C8"/>
  <c r="B8" s="1"/>
  <c r="C7"/>
  <c r="C6"/>
  <c r="C9" s="1"/>
  <c r="C35" l="1"/>
  <c r="D59" i="10"/>
  <c r="D58"/>
  <c r="D57"/>
  <c r="D56"/>
  <c r="D54"/>
  <c r="D53"/>
  <c r="D52"/>
  <c r="D51"/>
  <c r="D61" s="1"/>
  <c r="D13" s="1"/>
  <c r="D46"/>
  <c r="D45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D47" s="1"/>
  <c r="B34"/>
  <c r="D30"/>
  <c r="B30"/>
  <c r="D29"/>
  <c r="D28"/>
  <c r="D27"/>
  <c r="D26"/>
  <c r="D25"/>
  <c r="D24"/>
  <c r="D23"/>
  <c r="D22"/>
  <c r="B22"/>
  <c r="D21"/>
  <c r="D20"/>
  <c r="D19"/>
  <c r="D18"/>
  <c r="D17"/>
  <c r="D15" s="1"/>
  <c r="D16"/>
  <c r="E15"/>
  <c r="C15"/>
  <c r="D11"/>
  <c r="C11"/>
  <c r="D10"/>
  <c r="D9"/>
  <c r="D12" s="1"/>
  <c r="D44" i="9" l="1"/>
  <c r="D43"/>
  <c r="D42"/>
  <c r="D41" s="1"/>
  <c r="D39"/>
  <c r="D38"/>
  <c r="D37"/>
  <c r="D36"/>
  <c r="D32"/>
  <c r="D31"/>
  <c r="B31"/>
  <c r="D30"/>
  <c r="B30"/>
  <c r="D29"/>
  <c r="D33" s="1"/>
  <c r="B29"/>
  <c r="D26"/>
  <c r="D25"/>
  <c r="D24"/>
  <c r="D23"/>
  <c r="D22"/>
  <c r="D21"/>
  <c r="D20"/>
  <c r="D19"/>
  <c r="D18"/>
  <c r="D17"/>
  <c r="D16"/>
  <c r="D15"/>
  <c r="D14"/>
  <c r="D13"/>
  <c r="E12"/>
  <c r="D12"/>
  <c r="C12"/>
  <c r="D8"/>
  <c r="C8" s="1"/>
  <c r="D7"/>
  <c r="D6"/>
  <c r="D9" s="1"/>
  <c r="D46" l="1"/>
  <c r="D10" s="1"/>
  <c r="D102" i="8"/>
  <c r="E102" s="1"/>
  <c r="D97"/>
  <c r="D96"/>
  <c r="B96"/>
  <c r="D95"/>
  <c r="B95"/>
  <c r="D94"/>
  <c r="B94"/>
  <c r="D93"/>
  <c r="B93"/>
  <c r="D92"/>
  <c r="B92"/>
  <c r="D91"/>
  <c r="B91"/>
  <c r="D90"/>
  <c r="B90"/>
  <c r="D89"/>
  <c r="B89"/>
  <c r="D88"/>
  <c r="B88"/>
  <c r="D87"/>
  <c r="B87"/>
  <c r="D86"/>
  <c r="B86"/>
  <c r="D85"/>
  <c r="B85"/>
  <c r="D84"/>
  <c r="B84"/>
  <c r="D83"/>
  <c r="B83"/>
  <c r="D82"/>
  <c r="B82"/>
  <c r="D81"/>
  <c r="B81"/>
  <c r="D80"/>
  <c r="B80"/>
  <c r="D79"/>
  <c r="B79"/>
  <c r="D78"/>
  <c r="B78"/>
  <c r="D77"/>
  <c r="B77"/>
  <c r="D76"/>
  <c r="B76"/>
  <c r="D75"/>
  <c r="B75"/>
  <c r="D74"/>
  <c r="B74"/>
  <c r="D73"/>
  <c r="B73"/>
  <c r="D72"/>
  <c r="B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40"/>
  <c r="B40"/>
  <c r="D39"/>
  <c r="D98" s="1"/>
  <c r="B39"/>
  <c r="D36"/>
  <c r="D35"/>
  <c r="D34"/>
  <c r="E32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0"/>
  <c r="D9"/>
  <c r="C7" s="1"/>
  <c r="D8"/>
  <c r="D7"/>
  <c r="D6"/>
  <c r="D5"/>
  <c r="D11" l="1"/>
  <c r="D12"/>
  <c r="D13"/>
  <c r="F102"/>
  <c r="L102" l="1"/>
  <c r="J102"/>
  <c r="K102"/>
  <c r="M102" l="1"/>
  <c r="C89" i="7" l="1"/>
  <c r="C88"/>
  <c r="C87"/>
  <c r="C86"/>
  <c r="C84"/>
  <c r="C83"/>
  <c r="C82"/>
  <c r="C81"/>
  <c r="C92" s="1"/>
  <c r="C76"/>
  <c r="C75"/>
  <c r="A75"/>
  <c r="C74"/>
  <c r="A74"/>
  <c r="C73"/>
  <c r="A73"/>
  <c r="C72"/>
  <c r="A72"/>
  <c r="C71"/>
  <c r="A71"/>
  <c r="C70"/>
  <c r="A70"/>
  <c r="C69"/>
  <c r="A69"/>
  <c r="C68"/>
  <c r="A68"/>
  <c r="C67"/>
  <c r="A67"/>
  <c r="C66"/>
  <c r="A66"/>
  <c r="C65"/>
  <c r="A65"/>
  <c r="C64"/>
  <c r="A64"/>
  <c r="C63"/>
  <c r="A63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A52"/>
  <c r="C51"/>
  <c r="A51"/>
  <c r="C50"/>
  <c r="A50"/>
  <c r="C49"/>
  <c r="A49"/>
  <c r="C48"/>
  <c r="A48"/>
  <c r="C47"/>
  <c r="A47"/>
  <c r="C46"/>
  <c r="A46"/>
  <c r="C45"/>
  <c r="A45"/>
  <c r="C44"/>
  <c r="A44"/>
  <c r="C43"/>
  <c r="A43"/>
  <c r="C42"/>
  <c r="A42"/>
  <c r="C41"/>
  <c r="A41"/>
  <c r="C40"/>
  <c r="A40"/>
  <c r="C39"/>
  <c r="A39"/>
  <c r="C38"/>
  <c r="A38"/>
  <c r="C37"/>
  <c r="C77" s="1"/>
  <c r="A37"/>
  <c r="B35"/>
  <c r="B34"/>
  <c r="C33"/>
  <c r="C32"/>
  <c r="C31"/>
  <c r="C30"/>
  <c r="C10" s="1"/>
  <c r="C29"/>
  <c r="C28"/>
  <c r="C27"/>
  <c r="C26"/>
  <c r="C25"/>
  <c r="C24"/>
  <c r="C23"/>
  <c r="E22"/>
  <c r="E23" s="1"/>
  <c r="C22"/>
  <c r="E21"/>
  <c r="C21"/>
  <c r="C20"/>
  <c r="C19"/>
  <c r="C18"/>
  <c r="C17"/>
  <c r="C16"/>
  <c r="C15"/>
  <c r="C14"/>
  <c r="C13"/>
  <c r="D12"/>
  <c r="C8"/>
  <c r="B8"/>
  <c r="C7"/>
  <c r="C6"/>
  <c r="C9" s="1"/>
  <c r="C12" l="1"/>
  <c r="D50" i="6"/>
  <c r="D55" s="1"/>
  <c r="D49"/>
  <c r="D54" s="1"/>
  <c r="D48"/>
  <c r="D53" s="1"/>
  <c r="D41"/>
  <c r="D40"/>
  <c r="D42" s="1"/>
  <c r="B40"/>
  <c r="B39"/>
  <c r="D38"/>
  <c r="B38"/>
  <c r="D37"/>
  <c r="B37"/>
  <c r="D36"/>
  <c r="B36"/>
  <c r="D35"/>
  <c r="B35"/>
  <c r="D34"/>
  <c r="B34"/>
  <c r="D30"/>
  <c r="D29"/>
  <c r="D28"/>
  <c r="D27"/>
  <c r="D26"/>
  <c r="D25"/>
  <c r="D24"/>
  <c r="D23"/>
  <c r="D22"/>
  <c r="D21"/>
  <c r="D20"/>
  <c r="D19"/>
  <c r="D18"/>
  <c r="D17"/>
  <c r="D16"/>
  <c r="D15"/>
  <c r="D14" s="1"/>
  <c r="E14"/>
  <c r="C14"/>
  <c r="D12"/>
  <c r="D10"/>
  <c r="C10" s="1"/>
  <c r="D9"/>
  <c r="D8"/>
  <c r="D11" s="1"/>
  <c r="D52" l="1"/>
  <c r="D47"/>
  <c r="D58" s="1"/>
  <c r="C80" i="5" l="1"/>
  <c r="C85" s="1"/>
  <c r="C79"/>
  <c r="C84" s="1"/>
  <c r="C78"/>
  <c r="C83" s="1"/>
  <c r="C77"/>
  <c r="M73"/>
  <c r="K72"/>
  <c r="J72"/>
  <c r="M72" s="1"/>
  <c r="I72"/>
  <c r="F72"/>
  <c r="E72"/>
  <c r="M71"/>
  <c r="C66"/>
  <c r="C65"/>
  <c r="A65"/>
  <c r="C64"/>
  <c r="A64"/>
  <c r="C63"/>
  <c r="A63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A52"/>
  <c r="C51"/>
  <c r="A51"/>
  <c r="C50"/>
  <c r="A50"/>
  <c r="C49"/>
  <c r="A49"/>
  <c r="C48"/>
  <c r="A48"/>
  <c r="C47"/>
  <c r="A47"/>
  <c r="C46"/>
  <c r="A46"/>
  <c r="C45"/>
  <c r="A45"/>
  <c r="C44"/>
  <c r="A44"/>
  <c r="C43"/>
  <c r="A43"/>
  <c r="C42"/>
  <c r="A42"/>
  <c r="C41"/>
  <c r="A41"/>
  <c r="C40"/>
  <c r="A40"/>
  <c r="C39"/>
  <c r="A39"/>
  <c r="C38"/>
  <c r="A38"/>
  <c r="C37"/>
  <c r="A37"/>
  <c r="C36"/>
  <c r="C67" s="1"/>
  <c r="M67" s="1"/>
  <c r="A36"/>
  <c r="B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D12"/>
  <c r="C12"/>
  <c r="B12"/>
  <c r="C10"/>
  <c r="C8"/>
  <c r="B8" s="1"/>
  <c r="C7"/>
  <c r="C9" s="1"/>
  <c r="C6"/>
  <c r="C82" l="1"/>
  <c r="C87" s="1"/>
  <c r="C40" i="4" l="1"/>
  <c r="C39"/>
  <c r="C38"/>
  <c r="C37"/>
  <c r="C32"/>
  <c r="C26"/>
  <c r="A26"/>
  <c r="C25"/>
  <c r="C27" s="1"/>
  <c r="A25"/>
  <c r="C21"/>
  <c r="D20"/>
  <c r="C20"/>
  <c r="E20" s="1"/>
  <c r="D19"/>
  <c r="E19" s="1"/>
  <c r="C19"/>
  <c r="C18"/>
  <c r="C17"/>
  <c r="C16"/>
  <c r="C15"/>
  <c r="C14"/>
  <c r="D13"/>
  <c r="C13"/>
  <c r="B13"/>
  <c r="C11"/>
  <c r="C9"/>
  <c r="B9" s="1"/>
  <c r="C8"/>
  <c r="C7"/>
  <c r="C10" s="1"/>
  <c r="C43" l="1"/>
  <c r="C45" i="3"/>
  <c r="C50" s="1"/>
  <c r="C44"/>
  <c r="C49" s="1"/>
  <c r="C43"/>
  <c r="C48" s="1"/>
  <c r="C36"/>
  <c r="C35"/>
  <c r="A35"/>
  <c r="C34"/>
  <c r="A34"/>
  <c r="C33"/>
  <c r="A33"/>
  <c r="C32"/>
  <c r="A32"/>
  <c r="C31"/>
  <c r="A31"/>
  <c r="C30"/>
  <c r="A30"/>
  <c r="C29"/>
  <c r="C37" s="1"/>
  <c r="A29"/>
  <c r="C26"/>
  <c r="B26"/>
  <c r="C25"/>
  <c r="C24"/>
  <c r="C23"/>
  <c r="C22"/>
  <c r="C21"/>
  <c r="C20"/>
  <c r="C19"/>
  <c r="C18"/>
  <c r="C16" s="1"/>
  <c r="C17"/>
  <c r="D16"/>
  <c r="B16"/>
  <c r="C14"/>
  <c r="C12"/>
  <c r="B12"/>
  <c r="C11"/>
  <c r="C10"/>
  <c r="C13" s="1"/>
  <c r="C47" l="1"/>
  <c r="C42"/>
  <c r="C53" l="1"/>
  <c r="C59" i="2"/>
  <c r="C64" s="1"/>
  <c r="C58"/>
  <c r="C63" s="1"/>
  <c r="C57"/>
  <c r="C62" s="1"/>
  <c r="C51"/>
  <c r="C42"/>
  <c r="A42"/>
  <c r="C41"/>
  <c r="A41"/>
  <c r="C40"/>
  <c r="A40"/>
  <c r="C39"/>
  <c r="A39"/>
  <c r="C38"/>
  <c r="A38"/>
  <c r="C37"/>
  <c r="C52" s="1"/>
  <c r="A37"/>
  <c r="C32"/>
  <c r="C31"/>
  <c r="C30"/>
  <c r="C29"/>
  <c r="H28"/>
  <c r="C28"/>
  <c r="C27"/>
  <c r="C26"/>
  <c r="C25"/>
  <c r="C24"/>
  <c r="C23"/>
  <c r="C22"/>
  <c r="C21"/>
  <c r="C20"/>
  <c r="C19"/>
  <c r="C18"/>
  <c r="C17"/>
  <c r="C16"/>
  <c r="C15"/>
  <c r="B14"/>
  <c r="C11"/>
  <c r="C9"/>
  <c r="C8"/>
  <c r="C7"/>
  <c r="B9" l="1"/>
  <c r="C12"/>
  <c r="C10"/>
  <c r="C56"/>
  <c r="C33"/>
  <c r="C14" s="1"/>
  <c r="C61"/>
  <c r="C59" i="1" l="1"/>
  <c r="C58"/>
  <c r="C57"/>
  <c r="C56"/>
  <c r="C54"/>
  <c r="C53"/>
  <c r="C52"/>
  <c r="C51"/>
  <c r="C62" s="1"/>
  <c r="C49"/>
  <c r="C45"/>
  <c r="C44"/>
  <c r="A44"/>
  <c r="C43"/>
  <c r="A43"/>
  <c r="C42"/>
  <c r="A42"/>
  <c r="C41"/>
  <c r="A41"/>
  <c r="C40"/>
  <c r="A40"/>
  <c r="C39"/>
  <c r="A39"/>
  <c r="C38"/>
  <c r="A38"/>
  <c r="C37"/>
  <c r="A37"/>
  <c r="C36"/>
  <c r="A36"/>
  <c r="C35"/>
  <c r="A35"/>
  <c r="C34"/>
  <c r="A34"/>
  <c r="C33"/>
  <c r="A33"/>
  <c r="C32"/>
  <c r="C46" s="1"/>
  <c r="A32"/>
  <c r="C27"/>
  <c r="C26"/>
  <c r="C10" s="1"/>
  <c r="C25"/>
  <c r="C24"/>
  <c r="C23"/>
  <c r="C22"/>
  <c r="C21"/>
  <c r="C20"/>
  <c r="C19"/>
  <c r="C18"/>
  <c r="C17"/>
  <c r="C16"/>
  <c r="C15"/>
  <c r="C14"/>
  <c r="C12" s="1"/>
  <c r="C13"/>
  <c r="D12"/>
  <c r="B12"/>
  <c r="C8"/>
  <c r="B8"/>
  <c r="C7"/>
  <c r="C6"/>
  <c r="C9" s="1"/>
</calcChain>
</file>

<file path=xl/comments1.xml><?xml version="1.0" encoding="utf-8"?>
<comments xmlns="http://schemas.openxmlformats.org/spreadsheetml/2006/main">
  <authors>
    <author>Users</author>
  </authors>
  <commentLis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Users:</t>
        </r>
        <r>
          <rPr>
            <sz val="9"/>
            <color indexed="81"/>
            <rFont val="Tahoma"/>
            <family val="2"/>
            <charset val="204"/>
          </rPr>
          <t xml:space="preserve">
63121,5-копим на вентиляцию</t>
        </r>
      </text>
    </comment>
  </commentList>
</comments>
</file>

<file path=xl/sharedStrings.xml><?xml version="1.0" encoding="utf-8"?>
<sst xmlns="http://schemas.openxmlformats.org/spreadsheetml/2006/main" count="458" uniqueCount="218">
  <si>
    <t xml:space="preserve">Отчет  </t>
  </si>
  <si>
    <t xml:space="preserve">( информация о расходовании денежных средств, поступающих от собственников Дома  по  выполнению условий  договора от 14 августа 2015)                                                                                </t>
  </si>
  <si>
    <t>ул.Волховстроя 79</t>
  </si>
  <si>
    <t xml:space="preserve"> за  2020 год</t>
  </si>
  <si>
    <t>Долг на 01.01.2020</t>
  </si>
  <si>
    <t>Начисленно за содержание и ремонт жилья  за 2020 год</t>
  </si>
  <si>
    <t>Оплачено за 2020 г.</t>
  </si>
  <si>
    <t>Долг жителей перед УК на 01.01.2021г.</t>
  </si>
  <si>
    <t>Остаток (+)/перерасход(-)средств по статье текущий ремонт</t>
  </si>
  <si>
    <t>Управление,содержание и ремонт жилого помещения, в том числе:</t>
  </si>
  <si>
    <t>Организация работ по содержанию и ремонту общего имущества</t>
  </si>
  <si>
    <t>Организация работ по предоставлению информации в электронном виде</t>
  </si>
  <si>
    <t>Проверка состояния, выявление повреждений</t>
  </si>
  <si>
    <t>техническое обслуживание электрооборудования</t>
  </si>
  <si>
    <t>техническое обслуживание систем водоснабжения (холодного,горячего),отопления,водоотведения</t>
  </si>
  <si>
    <t xml:space="preserve">Обслуживание общедомового прибора учета тепловой энергии </t>
  </si>
  <si>
    <t>Уборка помещений, входящих в состав общего имущества</t>
  </si>
  <si>
    <t>Дератизация, дезинсекция</t>
  </si>
  <si>
    <t>ТО ВДГО</t>
  </si>
  <si>
    <t>Очистка придомовой територии, уборка контейнерных площадок</t>
  </si>
  <si>
    <t xml:space="preserve">Работы по обеспечению требований пожарной безопасности </t>
  </si>
  <si>
    <t>Организация мест накопления отработ.ртутьсодер.ламп</t>
  </si>
  <si>
    <t>Обеспечение устранения аварий в соответствии с установленными предельными сроками</t>
  </si>
  <si>
    <t>Текущий ремонт</t>
  </si>
  <si>
    <t>Вознаграждение председателя совета</t>
  </si>
  <si>
    <t>Текущий ремонт:</t>
  </si>
  <si>
    <t>материалы</t>
  </si>
  <si>
    <t>итого</t>
  </si>
  <si>
    <t>ОДН 2 квартал:</t>
  </si>
  <si>
    <t>Коммунальные ресурсы на ОДН:</t>
  </si>
  <si>
    <t>Начислено УК 2020 год:</t>
  </si>
  <si>
    <t>Электрическая энергия</t>
  </si>
  <si>
    <t>Холодное водоснабжение</t>
  </si>
  <si>
    <t>Горячее водоснабжение</t>
  </si>
  <si>
    <t>Выставлено РСО 2020 год:</t>
  </si>
  <si>
    <t xml:space="preserve">Остаток за 2020 г. по ОДН                                                  </t>
  </si>
  <si>
    <t xml:space="preserve">Ознакомлен </t>
  </si>
  <si>
    <t>Дата</t>
  </si>
  <si>
    <t xml:space="preserve">                                                                                                                                                                             </t>
  </si>
  <si>
    <t xml:space="preserve">Отчет </t>
  </si>
  <si>
    <t xml:space="preserve"> ( информация о расходовании денежных средств, поступающих от собственников Дома     по  выполнению условий  договора от 01 марта 2014 года,)</t>
  </si>
  <si>
    <t xml:space="preserve"> ул. Добровольского 7</t>
  </si>
  <si>
    <t>за  2020 год</t>
  </si>
  <si>
    <t>Долг на 01.01. 2020г</t>
  </si>
  <si>
    <t>Начисленно за содержание и ремонт жилья за  2020  г.</t>
  </si>
  <si>
    <t>Оплачено в  2020 г</t>
  </si>
  <si>
    <t>Долг жителей перед УК на 01.01.2021</t>
  </si>
  <si>
    <t>Оплата за пользование общим имуществом</t>
  </si>
  <si>
    <t>Остаток (+)/Перерасход(-) средств по текущему ремонту</t>
  </si>
  <si>
    <t>организация работ по содержанию и ремонту общего имущества</t>
  </si>
  <si>
    <t>организация работ по предоставлению информации в электронном виде</t>
  </si>
  <si>
    <t>Организация работ по расчету платы за хол.,гор. воду,эл/эн,потребл.при содержании общего имущ-ва в МКД</t>
  </si>
  <si>
    <t>проверка состояния, выявление повреждений</t>
  </si>
  <si>
    <t>очистка кровли от снега и скалывание сосулек</t>
  </si>
  <si>
    <t>работы, выполняемые в целях надлежащего содержания мусоропроводов</t>
  </si>
  <si>
    <t>техническое обслуживание систем вентиляции, водоснабжения (холодного и горячего), отопления, водоотведения, электрооборудования</t>
  </si>
  <si>
    <t>работы, выполняемые в целях надлежащего содержание лифтов</t>
  </si>
  <si>
    <t>страхование лифтов</t>
  </si>
  <si>
    <t>уборка помещений, входящих в состав общего имущества, влажная протирка подоконников, мытьё окон</t>
  </si>
  <si>
    <t>дератизация, дезинсекция</t>
  </si>
  <si>
    <t xml:space="preserve">очистка придомовой територии (в холодный период года-очистка от снега, льда, наледи, посыпка песком, в тёплый период года-подметание и уборка придомовой территории от мусора, очистка урн) </t>
  </si>
  <si>
    <t>уборка контейнерных площадок</t>
  </si>
  <si>
    <t>уборка и выкашевание газонов</t>
  </si>
  <si>
    <t>организация мест накопления отработанных ртутьсодержащих ламп и их передача в спецализированные организации</t>
  </si>
  <si>
    <t xml:space="preserve">работы по обеспечению требований пожарной безопасности 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</si>
  <si>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</t>
  </si>
  <si>
    <t>приобретение инвентаря и спец одежды</t>
  </si>
  <si>
    <t xml:space="preserve">текущий ремонт </t>
  </si>
  <si>
    <t>частич.ремонт розлива ХГВС акт 31.01.20</t>
  </si>
  <si>
    <t>изготовл.и установка козырька над шахтой дымоудаления акт 20.05.20</t>
  </si>
  <si>
    <t>подготовка теплового узла к отопит сезону акт 11.09.20</t>
  </si>
  <si>
    <t>приобрет.и установка вентелей акт 16.10.20</t>
  </si>
  <si>
    <t>Омский ЦСМ улсуги по поверке,калибровке ср-в измер. вх.26.05.20</t>
  </si>
  <si>
    <t>ООО ЭК Альфа дезинфекция вх.591 от 04.08.20</t>
  </si>
  <si>
    <t>ООО ЭК Альфа дезинфекция вх.740 от 25.09.21</t>
  </si>
  <si>
    <t>ООО ЭК Альфа дезинфекция вх.960 от 23.11.22</t>
  </si>
  <si>
    <t>Ознакомлен</t>
  </si>
  <si>
    <t>Начислено УК 2020 г.:</t>
  </si>
  <si>
    <t>Выставлено РСО 2020 г.:</t>
  </si>
  <si>
    <t xml:space="preserve">( информация о расходовании денежных средств, поступающих от собственников Дома  по  выполнению условий  договора от 01 августа 2018)                                                                                </t>
  </si>
  <si>
    <t>Звездная 2А</t>
  </si>
  <si>
    <t>Начисленно за содержание и ремонт жилья за 2020  год</t>
  </si>
  <si>
    <t>Оплачено 2020  год</t>
  </si>
  <si>
    <t>Техническое обслуживание систем водоснабжения (холодного и горячего), отопления, водоотведения,электрооборудования</t>
  </si>
  <si>
    <t>Уборка помещений, входящих в состав общего имущества,влажная протирка подоконников,перил,дверей,мытье окон</t>
  </si>
  <si>
    <t>Очистка придомовой территории,уборка и выкашивание газонов,уборка контейнерных площадок</t>
  </si>
  <si>
    <t xml:space="preserve"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 </t>
  </si>
  <si>
    <t>Организация мест накопления отработ.ртутьсодер. ламп и и х передача в спец.орг-ии</t>
  </si>
  <si>
    <t>Работы по обеспеч.треб-ий пожарной безопасности</t>
  </si>
  <si>
    <r>
      <rPr>
        <b/>
        <sz val="10"/>
        <color rgb="FF000000"/>
        <rFont val="Times New Roman"/>
        <family val="1"/>
        <charset val="204"/>
      </rPr>
      <t xml:space="preserve">Текущий ремонт </t>
    </r>
    <r>
      <rPr>
        <sz val="10"/>
        <color rgb="FF000000"/>
        <rFont val="Times New Roman"/>
        <family val="1"/>
        <charset val="204"/>
      </rPr>
      <t xml:space="preserve"> (в т.ч. приобретение инвентаря и спецодежды, подготовка МКД к межсезонной эксплуатации)</t>
    </r>
  </si>
  <si>
    <t>Жданюк А.В.</t>
  </si>
  <si>
    <t>ул.Красный Путь 131</t>
  </si>
  <si>
    <t xml:space="preserve"> за 2020 г.</t>
  </si>
  <si>
    <t>Долг на 01.01. 2020</t>
  </si>
  <si>
    <t>Начисленно за содержание и ремонт жилья за 2020г.</t>
  </si>
  <si>
    <t>Оплачено за  2020 год</t>
  </si>
  <si>
    <t>Долг жителей перед УК на 01.01.2021 г.</t>
  </si>
  <si>
    <t xml:space="preserve"> </t>
  </si>
  <si>
    <t>Очитска кровли от снега,скалывание сосулек</t>
  </si>
  <si>
    <t>Техническое обслуживание систем водоснабжения (холодного,горячего),отопления,водоотведения,электрооборудования,систем вентиляции</t>
  </si>
  <si>
    <t>Вирже К.Н.</t>
  </si>
  <si>
    <t xml:space="preserve">Отчет     </t>
  </si>
  <si>
    <t xml:space="preserve"> ( информация о расходовании денежных средств, поступающих от собственников Дома  по  выполнению условий  договора от 01 марта 2015 года,) </t>
  </si>
  <si>
    <t xml:space="preserve"> ул. Лукашевича 23А </t>
  </si>
  <si>
    <t>за 2020 год</t>
  </si>
  <si>
    <t>Долг на 01.01.2020 г.</t>
  </si>
  <si>
    <t>Начисленно за содержание и ремонт жилья за 2020 г.</t>
  </si>
  <si>
    <t>Оплачено 2020 год</t>
  </si>
  <si>
    <t>Проверка состояния, выявление повреждений, очистка кровли от снега, скалывание сосулек</t>
  </si>
  <si>
    <t>Техническое обслуживание систем  водоснабжения (холодного и горячего), отопления, водоотведения</t>
  </si>
  <si>
    <t>Техническое обслуживание электрооборудования</t>
  </si>
  <si>
    <t>Работы, выполняемые в целях надлежащего содержания мусоропроводов, уборка контейнерных площадок</t>
  </si>
  <si>
    <t>Очистка придомовой территории</t>
  </si>
  <si>
    <t>Уборка и выкашивание газонов</t>
  </si>
  <si>
    <t>Содержание систем внутридомового газового оборудования</t>
  </si>
  <si>
    <t>Техническое обслуживание систем вентиляции</t>
  </si>
  <si>
    <t>Содержание и обслуживание лифтов</t>
  </si>
  <si>
    <t>Страхование лифтов</t>
  </si>
  <si>
    <t>Организация мест накопления отработанных ртутьсодержащих ламп и их передача в специализированные организации</t>
  </si>
  <si>
    <t xml:space="preserve">Текущий ремонт </t>
  </si>
  <si>
    <t>Работы по обеспечению комплексного обсулживания МКД</t>
  </si>
  <si>
    <t>Вознаграждение Совету дома</t>
  </si>
  <si>
    <t>Материалы на хоз.нужды</t>
  </si>
  <si>
    <r>
      <t xml:space="preserve">*** ООО "ИнтерМедиа" (реклама в лифтах)  сумма накопленных ср-в из поступивших </t>
    </r>
    <r>
      <rPr>
        <sz val="10"/>
        <rFont val="Times New Roman"/>
        <family val="1"/>
        <charset val="204"/>
      </rPr>
      <t>31360 руб.00</t>
    </r>
    <r>
      <rPr>
        <sz val="10"/>
        <color theme="1"/>
        <rFont val="Times New Roman"/>
        <family val="1"/>
        <charset val="204"/>
      </rPr>
      <t xml:space="preserve"> коп.</t>
    </r>
  </si>
  <si>
    <t>медиа</t>
  </si>
  <si>
    <t>*** ООО "МТС" сумма накопленных ср-в из поступивших 19694,68 руб.</t>
  </si>
  <si>
    <t>мтс</t>
  </si>
  <si>
    <t>ИП Морозова 11376,85 руб</t>
  </si>
  <si>
    <t>морозова</t>
  </si>
  <si>
    <t>Возмещение ОДН ООО "Партнерлифт" 14466,20 руб.</t>
  </si>
  <si>
    <t xml:space="preserve">Остаток за I квартал 2018 г. по ОДН                                                  </t>
  </si>
  <si>
    <t>Итого остаток по ОДН                                                        (нарастающим итогом) за I-IV кв. 2017</t>
  </si>
  <si>
    <t xml:space="preserve">( информация о расходовании денежных средств, поступающих от собственников Дома  по  выполнению условий  договора от 01 авпреля 2019)                                                                                </t>
  </si>
  <si>
    <t>ул.Орджоникидзе 13 к.1</t>
  </si>
  <si>
    <t>Оплачено за 2020 год</t>
  </si>
  <si>
    <t>Организация работ по расчету платы ОДН</t>
  </si>
  <si>
    <t>Поверка состояния,выявление повреждений</t>
  </si>
  <si>
    <t>Обслуживание общедомового прибора учета тепловой энергии</t>
  </si>
  <si>
    <t>Проверка и очитска от снежных навесов кровель,козырьков,водоприемных воронок</t>
  </si>
  <si>
    <t>Техническое обслуживание систем вентиляции,  водоснабжения (холодного и горячего), отопления, водоотведения,дымоудаления, электрооборудования</t>
  </si>
  <si>
    <t>Работы, выполняемые в целях надлежащего содержания мусоропроводов</t>
  </si>
  <si>
    <t>Содержание и обслуживание лифтов.Страхование лифтов</t>
  </si>
  <si>
    <t>Утилизация ртуто-содержащикх ламп</t>
  </si>
  <si>
    <t xml:space="preserve">Текущий ремонт  </t>
  </si>
  <si>
    <t>( информация о расходовании денежных средств, поступающих от собственников Дома  по  выполнению условий  договора от 01 ноября 2014 года)</t>
  </si>
  <si>
    <t>ул. Орджоникидзе 13</t>
  </si>
  <si>
    <t>Оплачено  за  2020  г.</t>
  </si>
  <si>
    <t>Долг жителей перед УК на 31.12.2020</t>
  </si>
  <si>
    <t>24,75//23,78</t>
  </si>
  <si>
    <t xml:space="preserve">Техническое обслуживание систем водоснабжения (холодного и горячего), отопления, водоотведения, электрооб. </t>
  </si>
  <si>
    <t>Техническое обслуживание систем вентиляции,дымоудаления</t>
  </si>
  <si>
    <t>Уборка помещений, входящих в состав общего имущества, влажная протирка подоконников, мытье окон.</t>
  </si>
  <si>
    <t>Работы, выполняемые в целях надлежащего содержание лифтов, страхование лифтов</t>
  </si>
  <si>
    <t>Чистка  территории дома от наледи и снега</t>
  </si>
  <si>
    <t>Уборка и выкашевание газонов</t>
  </si>
  <si>
    <t>Организация мест накопления отработанных ртутьсодержащих ламп и их передача в спецализированные организации</t>
  </si>
  <si>
    <t>Работы по обеспечению требований пожарной безопасности (закрытие подвалов, чердаков)</t>
  </si>
  <si>
    <t>Приобретение инвентаря и спецодежды</t>
  </si>
  <si>
    <t>Подготовка МКД к сезон.эксплуат.</t>
  </si>
  <si>
    <t>Начислено УК за  2020г.:</t>
  </si>
  <si>
    <t>Выставлено РСО за  2020г.:</t>
  </si>
  <si>
    <t>корректировка ОДН Водоканал 2017-2019 г.г.</t>
  </si>
  <si>
    <t>Итого остаток (+)/перерасход (-) по ОДН  за  2020 год</t>
  </si>
  <si>
    <t xml:space="preserve"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</si>
  <si>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 информация о расходовании денежных средств, поступающих от собственников  по улице Перелета , дом № 12, корпус 1 по  выполнению условий  договора от 01 апреля 2015 года )    </t>
  </si>
  <si>
    <t>Долг на 01.10.2020 по рекламе</t>
  </si>
  <si>
    <t>Начисленно за содержание и ремонт жилья за  2020 г.</t>
  </si>
  <si>
    <t>Начисленно за размещение  рекламы за 2020 г.</t>
  </si>
  <si>
    <t>Оплачено за  2020 г.</t>
  </si>
  <si>
    <t>Оплачено за размещение рекламы</t>
  </si>
  <si>
    <t>Задолженность по рекламе</t>
  </si>
  <si>
    <t>Задолженность Дома перед управляющей компанией за выполненные работы  (Остаток +/перерасход -) нарастающим итогом</t>
  </si>
  <si>
    <t>Организация работ по управлению  МКД</t>
  </si>
  <si>
    <t>Предоставление информации в электронном виде</t>
  </si>
  <si>
    <t>Проверка состояния, выявление повреждений (мастер)</t>
  </si>
  <si>
    <t>Очистка кровли от снега и скалывание сосулек</t>
  </si>
  <si>
    <t>Обслуживание общедомового прибора учёта тепловой энергии</t>
  </si>
  <si>
    <t xml:space="preserve">Техническое обслуживание систем вентиляции, водоснабжения (холодного и горячего), отопления, водоотведения, электрооборудования, </t>
  </si>
  <si>
    <t>Работы, выполняемые в целях надлежащего содержание лифтов</t>
  </si>
  <si>
    <t xml:space="preserve">Страхование лифтов </t>
  </si>
  <si>
    <t>Уборка помещений, входящих в состав общего имущества , влажная протирка подоконников, мытье окон</t>
  </si>
  <si>
    <t>Дератизация, дезинсекция (мастер)</t>
  </si>
  <si>
    <t>Очистка придомовой територии , очистка контейнерных площадок (дворник)</t>
  </si>
  <si>
    <t>Организация мест накопления отработанных ртутьсодержащих ламп и их передача в спецализированные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</t>
  </si>
  <si>
    <t>Оплата представителю собственников (с налогами и  соц вып.)</t>
  </si>
  <si>
    <t>Коммунальные ресурсы на общедомовые нужды (в т.ч):</t>
  </si>
  <si>
    <t>ОДН электроэнергия</t>
  </si>
  <si>
    <t>ОДН холодное водоснабжение</t>
  </si>
  <si>
    <t>ОДН горячее водоснабжение</t>
  </si>
  <si>
    <t>Итого</t>
  </si>
  <si>
    <t>РК+зпл</t>
  </si>
  <si>
    <t>Федоров начисления</t>
  </si>
  <si>
    <t xml:space="preserve">( информация о расходовании денежных средств, поступающих от собственников Дома     по  выполнению условий  договора от 01 июля 2014 года, )                                                                                </t>
  </si>
  <si>
    <t>ул.  Рабиновича ул, дом № 132/134</t>
  </si>
  <si>
    <t xml:space="preserve"> за 2020 год</t>
  </si>
  <si>
    <t>Начисленно за содержание и ремонт жилья  2020г.</t>
  </si>
  <si>
    <t>Долг жителей перед УК на 01.01.21 г.</t>
  </si>
  <si>
    <r>
      <t xml:space="preserve">Остаток (+)/перерасход(-)средств по статье текущий ремонт                      </t>
    </r>
    <r>
      <rPr>
        <sz val="10"/>
        <color theme="1"/>
        <rFont val="Times New Roman"/>
        <family val="1"/>
        <charset val="204"/>
      </rPr>
      <t>(с учетом ДС поступивших от банка СИБЭС)</t>
    </r>
  </si>
  <si>
    <t xml:space="preserve">Техническое обслуживание систем вентиляции, водоснабжения  ГХВС , электрообор. </t>
  </si>
  <si>
    <t>Уборка помещений, входящих в состав общего имущества, влажная протирка подоконников, мытье окон</t>
  </si>
  <si>
    <t>Текущий ремонт (в т.ч. приобрет.инвентаря и спец одежды,подготовка МКД к сезонной эксплуатации)</t>
  </si>
  <si>
    <t>Начислено УК  2020:</t>
  </si>
  <si>
    <t>Выставлено РСО  2020:</t>
  </si>
  <si>
    <t xml:space="preserve">Остаток (+)/Перерасход (-)  за 2020г. по ОДН                                                  </t>
  </si>
  <si>
    <t xml:space="preserve">( информация о расходовании денежных средств, поступающих от собственников Дома  по  выполнению условий  договора от 01 января 2018)                                                                                </t>
  </si>
  <si>
    <t>ул.Средняя 7</t>
  </si>
  <si>
    <t>Начисленно за содержание и ремонт жилья за 2020 год</t>
  </si>
  <si>
    <t>Долг жителей перед УК  на 01.01.2021</t>
  </si>
  <si>
    <t>ВДГО</t>
  </si>
  <si>
    <t>Вознаграждение председателя Совета Дома</t>
  </si>
  <si>
    <t>Выставлено РСО  квартал 2020:</t>
  </si>
  <si>
    <t xml:space="preserve">Остаток (+)/Перерасход (-) за 2020 г. по ОДН                                                  </t>
  </si>
  <si>
    <t xml:space="preserve">( информация о расходовании денежных средств, поступающих от собственников Дома     по  выполнению условий  договора от 01 ноября 2015)                                                                                </t>
  </si>
  <si>
    <t>535,6 лицкевич</t>
  </si>
  <si>
    <t>ул.Яковлева д.8</t>
  </si>
  <si>
    <t>техническое обслуживание систем водоснабжения (холодного,горячего),отопления,водоотведения,техническое обслуживание электрооборудования,внетиляции</t>
  </si>
  <si>
    <t>Подпись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</si>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</sst>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%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48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4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4" fontId="2" fillId="0" borderId="6" xfId="0" applyNumberFormat="1" applyFont="1" applyBorder="1" applyAlignment="1">
      <alignment horizontal="right"/>
    </xf>
    <xf numFmtId="9" fontId="2" fillId="0" borderId="5" xfId="1" applyFont="1" applyBorder="1"/>
    <xf numFmtId="2" fontId="3" fillId="0" borderId="5" xfId="0" applyNumberFormat="1" applyFont="1" applyBorder="1"/>
    <xf numFmtId="2" fontId="4" fillId="0" borderId="0" xfId="0" applyNumberFormat="1" applyFont="1"/>
    <xf numFmtId="4" fontId="3" fillId="0" borderId="0" xfId="0" applyNumberFormat="1" applyFont="1"/>
    <xf numFmtId="2" fontId="6" fillId="0" borderId="0" xfId="0" applyNumberFormat="1" applyFont="1"/>
    <xf numFmtId="0" fontId="2" fillId="0" borderId="4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/>
    </xf>
    <xf numFmtId="4" fontId="6" fillId="0" borderId="0" xfId="0" applyNumberFormat="1" applyFont="1"/>
    <xf numFmtId="4" fontId="4" fillId="0" borderId="0" xfId="0" applyNumberFormat="1" applyFont="1"/>
    <xf numFmtId="4" fontId="5" fillId="0" borderId="0" xfId="0" applyNumberFormat="1" applyFont="1"/>
    <xf numFmtId="0" fontId="3" fillId="0" borderId="4" xfId="0" applyFont="1" applyBorder="1" applyAlignment="1">
      <alignment wrapText="1"/>
    </xf>
    <xf numFmtId="4" fontId="3" fillId="0" borderId="5" xfId="0" applyNumberFormat="1" applyFont="1" applyBorder="1"/>
    <xf numFmtId="4" fontId="3" fillId="0" borderId="6" xfId="0" applyNumberFormat="1" applyFont="1" applyBorder="1" applyAlignment="1">
      <alignment horizontal="right"/>
    </xf>
    <xf numFmtId="0" fontId="8" fillId="0" borderId="7" xfId="2" applyFont="1" applyBorder="1" applyAlignment="1">
      <alignment wrapText="1"/>
    </xf>
    <xf numFmtId="4" fontId="3" fillId="0" borderId="5" xfId="0" applyNumberFormat="1" applyFont="1" applyFill="1" applyBorder="1"/>
    <xf numFmtId="4" fontId="4" fillId="0" borderId="0" xfId="0" applyNumberFormat="1" applyFont="1" applyBorder="1" applyAlignment="1">
      <alignment horizontal="right"/>
    </xf>
    <xf numFmtId="2" fontId="5" fillId="0" borderId="0" xfId="0" applyNumberFormat="1" applyFont="1"/>
    <xf numFmtId="2" fontId="3" fillId="0" borderId="0" xfId="0" applyNumberFormat="1" applyFont="1"/>
    <xf numFmtId="4" fontId="4" fillId="0" borderId="0" xfId="0" applyNumberFormat="1" applyFont="1" applyBorder="1"/>
    <xf numFmtId="0" fontId="6" fillId="0" borderId="0" xfId="0" applyFont="1"/>
    <xf numFmtId="0" fontId="4" fillId="0" borderId="0" xfId="0" applyFont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4" fillId="0" borderId="6" xfId="0" applyNumberFormat="1" applyFont="1" applyBorder="1" applyAlignment="1">
      <alignment horizontal="right"/>
    </xf>
    <xf numFmtId="0" fontId="9" fillId="0" borderId="0" xfId="0" applyFont="1"/>
    <xf numFmtId="0" fontId="3" fillId="0" borderId="8" xfId="0" applyFont="1" applyBorder="1" applyAlignment="1">
      <alignment wrapText="1"/>
    </xf>
    <xf numFmtId="4" fontId="3" fillId="0" borderId="9" xfId="0" applyNumberFormat="1" applyFont="1" applyBorder="1"/>
    <xf numFmtId="9" fontId="3" fillId="0" borderId="0" xfId="0" applyNumberFormat="1" applyFont="1"/>
    <xf numFmtId="10" fontId="3" fillId="0" borderId="0" xfId="0" applyNumberFormat="1" applyFont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0" fontId="2" fillId="0" borderId="1" xfId="0" applyFont="1" applyBorder="1"/>
    <xf numFmtId="4" fontId="3" fillId="0" borderId="3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4" fontId="3" fillId="0" borderId="12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3" fillId="0" borderId="13" xfId="0" applyFont="1" applyBorder="1"/>
    <xf numFmtId="4" fontId="3" fillId="0" borderId="14" xfId="0" applyNumberFormat="1" applyFont="1" applyBorder="1" applyAlignment="1">
      <alignment horizontal="right"/>
    </xf>
    <xf numFmtId="0" fontId="2" fillId="0" borderId="8" xfId="0" applyFont="1" applyBorder="1"/>
    <xf numFmtId="0" fontId="3" fillId="0" borderId="9" xfId="0" applyFont="1" applyBorder="1"/>
    <xf numFmtId="4" fontId="2" fillId="0" borderId="15" xfId="0" applyNumberFormat="1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3" fillId="0" borderId="0" xfId="0" applyFont="1" applyBorder="1"/>
    <xf numFmtId="4" fontId="2" fillId="0" borderId="20" xfId="0" applyNumberFormat="1" applyFont="1" applyBorder="1" applyAlignment="1">
      <alignment horizontal="center"/>
    </xf>
    <xf numFmtId="0" fontId="3" fillId="0" borderId="19" xfId="0" applyFont="1" applyBorder="1" applyAlignment="1">
      <alignment horizontal="right"/>
    </xf>
    <xf numFmtId="4" fontId="3" fillId="0" borderId="20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right" wrapText="1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4" xfId="0" applyFont="1" applyBorder="1"/>
    <xf numFmtId="0" fontId="3" fillId="0" borderId="24" xfId="0" applyFont="1" applyBorder="1" applyAlignment="1">
      <alignment horizontal="center"/>
    </xf>
    <xf numFmtId="0" fontId="4" fillId="0" borderId="24" xfId="0" applyFont="1" applyBorder="1"/>
    <xf numFmtId="4" fontId="3" fillId="0" borderId="15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center" wrapText="1"/>
    </xf>
    <xf numFmtId="2" fontId="3" fillId="0" borderId="9" xfId="0" applyNumberFormat="1" applyFont="1" applyBorder="1"/>
    <xf numFmtId="4" fontId="2" fillId="0" borderId="15" xfId="0" applyNumberFormat="1" applyFont="1" applyBorder="1" applyAlignment="1">
      <alignment horizontal="right" wrapText="1"/>
    </xf>
    <xf numFmtId="0" fontId="3" fillId="0" borderId="25" xfId="0" applyFont="1" applyBorder="1" applyAlignment="1">
      <alignment horizontal="center"/>
    </xf>
    <xf numFmtId="4" fontId="3" fillId="0" borderId="14" xfId="0" applyNumberFormat="1" applyFont="1" applyBorder="1" applyAlignment="1">
      <alignment horizontal="right" wrapText="1"/>
    </xf>
    <xf numFmtId="0" fontId="2" fillId="0" borderId="26" xfId="0" applyFont="1" applyBorder="1" applyAlignment="1">
      <alignment horizontal="center" wrapText="1"/>
    </xf>
    <xf numFmtId="2" fontId="2" fillId="0" borderId="27" xfId="0" applyNumberFormat="1" applyFont="1" applyBorder="1" applyAlignment="1">
      <alignment horizontal="center" wrapText="1"/>
    </xf>
    <xf numFmtId="4" fontId="2" fillId="0" borderId="28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right" wrapText="1"/>
    </xf>
    <xf numFmtId="0" fontId="11" fillId="0" borderId="4" xfId="0" applyFont="1" applyFill="1" applyBorder="1" applyAlignment="1">
      <alignment wrapText="1"/>
    </xf>
    <xf numFmtId="4" fontId="4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4" fontId="6" fillId="0" borderId="0" xfId="0" applyNumberFormat="1" applyFont="1" applyAlignment="1">
      <alignment wrapText="1"/>
    </xf>
    <xf numFmtId="0" fontId="3" fillId="0" borderId="9" xfId="0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right" wrapText="1"/>
    </xf>
    <xf numFmtId="0" fontId="2" fillId="0" borderId="0" xfId="0" applyFont="1"/>
    <xf numFmtId="0" fontId="3" fillId="0" borderId="26" xfId="0" applyFont="1" applyBorder="1" applyAlignment="1">
      <alignment wrapText="1"/>
    </xf>
    <xf numFmtId="0" fontId="3" fillId="0" borderId="27" xfId="0" applyFont="1" applyBorder="1"/>
    <xf numFmtId="0" fontId="3" fillId="0" borderId="28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4" fontId="4" fillId="0" borderId="6" xfId="0" applyNumberFormat="1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4" fontId="2" fillId="0" borderId="15" xfId="0" applyNumberFormat="1" applyFont="1" applyFill="1" applyBorder="1"/>
    <xf numFmtId="0" fontId="6" fillId="0" borderId="24" xfId="0" applyFont="1" applyBorder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5" xfId="0" applyNumberFormat="1" applyFont="1" applyBorder="1"/>
    <xf numFmtId="0" fontId="15" fillId="0" borderId="4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 wrapText="1"/>
    </xf>
    <xf numFmtId="4" fontId="4" fillId="0" borderId="6" xfId="0" applyNumberFormat="1" applyFont="1" applyBorder="1"/>
    <xf numFmtId="0" fontId="16" fillId="0" borderId="4" xfId="2" applyFont="1" applyBorder="1" applyAlignment="1">
      <alignment horizontal="center" vertical="center" wrapText="1"/>
    </xf>
    <xf numFmtId="4" fontId="16" fillId="0" borderId="5" xfId="2" applyNumberFormat="1" applyFont="1" applyBorder="1" applyAlignment="1">
      <alignment horizontal="center" wrapText="1"/>
    </xf>
    <xf numFmtId="4" fontId="17" fillId="0" borderId="6" xfId="0" applyNumberFormat="1" applyFont="1" applyBorder="1"/>
    <xf numFmtId="0" fontId="18" fillId="0" borderId="4" xfId="0" applyFont="1" applyBorder="1" applyAlignment="1">
      <alignment wrapText="1"/>
    </xf>
    <xf numFmtId="4" fontId="11" fillId="0" borderId="5" xfId="2" applyNumberFormat="1" applyFont="1" applyBorder="1"/>
    <xf numFmtId="0" fontId="18" fillId="0" borderId="4" xfId="0" applyFont="1" applyFill="1" applyBorder="1" applyAlignment="1">
      <alignment wrapText="1"/>
    </xf>
    <xf numFmtId="4" fontId="11" fillId="0" borderId="5" xfId="2" applyNumberFormat="1" applyFont="1" applyFill="1" applyBorder="1"/>
    <xf numFmtId="0" fontId="18" fillId="0" borderId="8" xfId="0" applyFont="1" applyBorder="1" applyAlignment="1">
      <alignment wrapText="1"/>
    </xf>
    <xf numFmtId="4" fontId="11" fillId="0" borderId="9" xfId="2" applyNumberFormat="1" applyFont="1" applyBorder="1"/>
    <xf numFmtId="4" fontId="4" fillId="0" borderId="15" xfId="0" applyNumberFormat="1" applyFont="1" applyBorder="1"/>
    <xf numFmtId="0" fontId="14" fillId="0" borderId="0" xfId="0" applyFont="1" applyAlignment="1">
      <alignment horizontal="right"/>
    </xf>
    <xf numFmtId="4" fontId="3" fillId="0" borderId="10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17" fillId="0" borderId="24" xfId="0" applyFont="1" applyBorder="1"/>
    <xf numFmtId="0" fontId="2" fillId="0" borderId="0" xfId="0" applyFont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" fontId="4" fillId="0" borderId="5" xfId="0" applyNumberFormat="1" applyFont="1" applyBorder="1" applyAlignment="1">
      <alignment horizontal="right"/>
    </xf>
    <xf numFmtId="0" fontId="4" fillId="0" borderId="4" xfId="2" applyFont="1" applyBorder="1" applyAlignment="1">
      <alignment wrapText="1"/>
    </xf>
    <xf numFmtId="0" fontId="4" fillId="0" borderId="8" xfId="0" applyFont="1" applyBorder="1" applyAlignment="1">
      <alignment wrapText="1"/>
    </xf>
    <xf numFmtId="4" fontId="4" fillId="0" borderId="9" xfId="0" applyNumberFormat="1" applyFont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2" fontId="3" fillId="0" borderId="24" xfId="0" applyNumberFormat="1" applyFont="1" applyBorder="1" applyAlignment="1">
      <alignment horizontal="center"/>
    </xf>
    <xf numFmtId="16" fontId="3" fillId="0" borderId="24" xfId="0" applyNumberFormat="1" applyFont="1" applyBorder="1"/>
    <xf numFmtId="0" fontId="14" fillId="0" borderId="0" xfId="0" applyFont="1"/>
    <xf numFmtId="2" fontId="3" fillId="0" borderId="0" xfId="0" applyNumberFormat="1" applyFont="1" applyAlignment="1">
      <alignment horizontal="center"/>
    </xf>
    <xf numFmtId="2" fontId="2" fillId="0" borderId="24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9" fillId="0" borderId="0" xfId="0" applyNumberFormat="1" applyFont="1"/>
    <xf numFmtId="0" fontId="3" fillId="0" borderId="4" xfId="0" applyFont="1" applyBorder="1"/>
    <xf numFmtId="0" fontId="20" fillId="0" borderId="4" xfId="2" applyFont="1" applyBorder="1" applyAlignment="1">
      <alignment horizontal="center" wrapText="1"/>
    </xf>
    <xf numFmtId="4" fontId="20" fillId="0" borderId="5" xfId="2" applyNumberFormat="1" applyFont="1" applyBorder="1" applyAlignment="1">
      <alignment horizontal="center"/>
    </xf>
    <xf numFmtId="4" fontId="20" fillId="0" borderId="6" xfId="2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18" fillId="0" borderId="4" xfId="0" applyFont="1" applyBorder="1" applyAlignment="1">
      <alignment vertical="center" wrapText="1"/>
    </xf>
    <xf numFmtId="4" fontId="4" fillId="0" borderId="5" xfId="2" applyNumberFormat="1" applyFont="1" applyBorder="1"/>
    <xf numFmtId="4" fontId="8" fillId="0" borderId="6" xfId="2" applyNumberFormat="1" applyFont="1" applyBorder="1" applyAlignment="1">
      <alignment horizontal="right"/>
    </xf>
    <xf numFmtId="0" fontId="18" fillId="0" borderId="29" xfId="0" applyFont="1" applyBorder="1" applyAlignment="1">
      <alignment vertical="center" wrapText="1"/>
    </xf>
    <xf numFmtId="4" fontId="4" fillId="0" borderId="30" xfId="2" applyNumberFormat="1" applyFont="1" applyBorder="1"/>
    <xf numFmtId="4" fontId="8" fillId="0" borderId="31" xfId="2" applyNumberFormat="1" applyFont="1" applyBorder="1" applyAlignment="1">
      <alignment horizontal="right"/>
    </xf>
    <xf numFmtId="4" fontId="9" fillId="0" borderId="0" xfId="0" applyNumberFormat="1" applyFont="1" applyFill="1" applyBorder="1"/>
    <xf numFmtId="4" fontId="3" fillId="0" borderId="0" xfId="0" applyNumberFormat="1" applyFont="1" applyFill="1" applyBorder="1"/>
    <xf numFmtId="4" fontId="17" fillId="0" borderId="0" xfId="0" applyNumberFormat="1" applyFont="1" applyFill="1" applyBorder="1"/>
    <xf numFmtId="0" fontId="3" fillId="0" borderId="0" xfId="0" applyFont="1" applyFill="1" applyBorder="1"/>
    <xf numFmtId="0" fontId="18" fillId="0" borderId="10" xfId="0" applyFont="1" applyBorder="1" applyAlignment="1">
      <alignment vertical="center" wrapText="1"/>
    </xf>
    <xf numFmtId="4" fontId="4" fillId="0" borderId="11" xfId="2" applyNumberFormat="1" applyFont="1" applyBorder="1"/>
    <xf numFmtId="4" fontId="8" fillId="0" borderId="12" xfId="2" applyNumberFormat="1" applyFont="1" applyBorder="1" applyAlignment="1">
      <alignment horizontal="right"/>
    </xf>
    <xf numFmtId="4" fontId="21" fillId="0" borderId="0" xfId="0" applyNumberFormat="1" applyFont="1" applyFill="1" applyBorder="1"/>
    <xf numFmtId="4" fontId="17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0" borderId="4" xfId="0" applyFont="1" applyBorder="1" applyAlignment="1">
      <alignment vertical="center" wrapText="1"/>
    </xf>
    <xf numFmtId="0" fontId="2" fillId="0" borderId="0" xfId="0" applyFont="1" applyFill="1" applyBorder="1"/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/>
    <xf numFmtId="0" fontId="4" fillId="0" borderId="10" xfId="0" applyFont="1" applyBorder="1" applyAlignment="1">
      <alignment vertical="center" wrapText="1"/>
    </xf>
    <xf numFmtId="4" fontId="4" fillId="0" borderId="6" xfId="2" applyNumberFormat="1" applyFont="1" applyBorder="1" applyAlignment="1">
      <alignment horizontal="right"/>
    </xf>
    <xf numFmtId="4" fontId="6" fillId="0" borderId="0" xfId="0" applyNumberFormat="1" applyFont="1" applyFill="1" applyBorder="1"/>
    <xf numFmtId="2" fontId="9" fillId="0" borderId="0" xfId="0" applyNumberFormat="1" applyFont="1"/>
    <xf numFmtId="4" fontId="4" fillId="0" borderId="5" xfId="0" applyNumberFormat="1" applyFont="1" applyBorder="1"/>
    <xf numFmtId="4" fontId="17" fillId="0" borderId="5" xfId="0" applyNumberFormat="1" applyFont="1" applyBorder="1"/>
    <xf numFmtId="0" fontId="18" fillId="0" borderId="21" xfId="0" applyFont="1" applyBorder="1" applyAlignment="1">
      <alignment vertical="center" wrapText="1"/>
    </xf>
    <xf numFmtId="4" fontId="2" fillId="0" borderId="22" xfId="0" applyNumberFormat="1" applyFont="1" applyBorder="1"/>
    <xf numFmtId="4" fontId="8" fillId="0" borderId="33" xfId="2" applyNumberFormat="1" applyFont="1" applyBorder="1" applyAlignment="1">
      <alignment horizontal="right"/>
    </xf>
    <xf numFmtId="4" fontId="23" fillId="0" borderId="0" xfId="0" applyNumberFormat="1" applyFont="1"/>
    <xf numFmtId="4" fontId="17" fillId="0" borderId="0" xfId="0" applyNumberFormat="1" applyFont="1"/>
    <xf numFmtId="0" fontId="18" fillId="0" borderId="0" xfId="0" applyFont="1" applyBorder="1" applyAlignment="1">
      <alignment vertical="center" wrapText="1"/>
    </xf>
    <xf numFmtId="4" fontId="2" fillId="0" borderId="0" xfId="0" applyNumberFormat="1" applyFont="1" applyBorder="1"/>
    <xf numFmtId="4" fontId="8" fillId="0" borderId="0" xfId="2" applyNumberFormat="1" applyFont="1" applyBorder="1" applyAlignment="1">
      <alignment horizontal="right"/>
    </xf>
    <xf numFmtId="4" fontId="24" fillId="0" borderId="0" xfId="0" applyNumberFormat="1" applyFont="1"/>
    <xf numFmtId="0" fontId="2" fillId="0" borderId="0" xfId="0" applyFont="1" applyBorder="1"/>
    <xf numFmtId="0" fontId="3" fillId="0" borderId="26" xfId="0" applyFont="1" applyBorder="1" applyAlignment="1">
      <alignment vertical="center" wrapText="1"/>
    </xf>
    <xf numFmtId="4" fontId="3" fillId="0" borderId="28" xfId="0" applyNumberFormat="1" applyFont="1" applyBorder="1"/>
    <xf numFmtId="0" fontId="9" fillId="0" borderId="0" xfId="0" applyFont="1" applyBorder="1"/>
    <xf numFmtId="0" fontId="6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3" fillId="0" borderId="12" xfId="0" applyNumberFormat="1" applyFont="1" applyBorder="1"/>
    <xf numFmtId="4" fontId="3" fillId="0" borderId="6" xfId="0" applyNumberFormat="1" applyFont="1" applyBorder="1"/>
    <xf numFmtId="2" fontId="3" fillId="0" borderId="0" xfId="0" applyNumberFormat="1" applyFont="1" applyBorder="1"/>
    <xf numFmtId="4" fontId="0" fillId="0" borderId="5" xfId="0" applyNumberFormat="1" applyBorder="1"/>
    <xf numFmtId="0" fontId="2" fillId="0" borderId="9" xfId="0" applyFont="1" applyBorder="1"/>
    <xf numFmtId="4" fontId="2" fillId="0" borderId="15" xfId="0" applyNumberFormat="1" applyFont="1" applyBorder="1"/>
    <xf numFmtId="0" fontId="2" fillId="0" borderId="34" xfId="0" applyFont="1" applyBorder="1"/>
    <xf numFmtId="0" fontId="3" fillId="0" borderId="35" xfId="0" applyFont="1" applyBorder="1"/>
    <xf numFmtId="2" fontId="2" fillId="0" borderId="36" xfId="0" applyNumberFormat="1" applyFont="1" applyBorder="1"/>
    <xf numFmtId="16" fontId="6" fillId="0" borderId="0" xfId="0" applyNumberFormat="1" applyFont="1"/>
    <xf numFmtId="0" fontId="2" fillId="2" borderId="19" xfId="0" applyFont="1" applyFill="1" applyBorder="1" applyAlignment="1">
      <alignment horizontal="right" wrapText="1"/>
    </xf>
    <xf numFmtId="0" fontId="3" fillId="2" borderId="0" xfId="0" applyFont="1" applyFill="1" applyBorder="1"/>
    <xf numFmtId="4" fontId="2" fillId="2" borderId="20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 applyFill="1" applyBorder="1"/>
    <xf numFmtId="2" fontId="6" fillId="0" borderId="0" xfId="0" applyNumberFormat="1" applyFont="1" applyFill="1" applyBorder="1"/>
    <xf numFmtId="2" fontId="24" fillId="0" borderId="32" xfId="0" applyNumberFormat="1" applyFont="1" applyBorder="1"/>
    <xf numFmtId="0" fontId="14" fillId="0" borderId="0" xfId="0" applyFont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7" xfId="0" applyFont="1" applyBorder="1" applyAlignment="1">
      <alignment horizontal="center" wrapText="1"/>
    </xf>
    <xf numFmtId="0" fontId="18" fillId="0" borderId="4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2" fillId="0" borderId="1" xfId="0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38" xfId="0" applyNumberFormat="1" applyFont="1" applyBorder="1"/>
    <xf numFmtId="4" fontId="4" fillId="0" borderId="12" xfId="0" applyNumberFormat="1" applyFont="1" applyBorder="1"/>
    <xf numFmtId="0" fontId="4" fillId="0" borderId="5" xfId="0" applyFont="1" applyBorder="1"/>
    <xf numFmtId="0" fontId="17" fillId="0" borderId="9" xfId="0" applyFont="1" applyBorder="1"/>
    <xf numFmtId="4" fontId="17" fillId="0" borderId="15" xfId="0" applyNumberFormat="1" applyFont="1" applyBorder="1"/>
    <xf numFmtId="2" fontId="2" fillId="0" borderId="6" xfId="0" applyNumberFormat="1" applyFont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0" fontId="3" fillId="0" borderId="4" xfId="0" applyFont="1" applyBorder="1" applyAlignment="1">
      <alignment vertical="center" wrapText="1"/>
    </xf>
    <xf numFmtId="0" fontId="4" fillId="0" borderId="39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4" fillId="0" borderId="40" xfId="0" applyFont="1" applyBorder="1"/>
    <xf numFmtId="4" fontId="3" fillId="0" borderId="15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2" fillId="0" borderId="2" xfId="0" applyFont="1" applyBorder="1"/>
    <xf numFmtId="4" fontId="2" fillId="0" borderId="3" xfId="0" applyNumberFormat="1" applyFont="1" applyBorder="1"/>
    <xf numFmtId="0" fontId="3" fillId="0" borderId="10" xfId="0" applyFont="1" applyBorder="1" applyAlignment="1">
      <alignment wrapText="1"/>
    </xf>
    <xf numFmtId="0" fontId="2" fillId="0" borderId="11" xfId="0" applyFont="1" applyBorder="1"/>
    <xf numFmtId="4" fontId="3" fillId="0" borderId="12" xfId="0" applyNumberFormat="1" applyFont="1" applyFill="1" applyBorder="1"/>
    <xf numFmtId="0" fontId="6" fillId="0" borderId="1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7" fillId="0" borderId="0" xfId="0" applyFont="1" applyAlignment="1">
      <alignment horizontal="center" vertical="center"/>
    </xf>
    <xf numFmtId="4" fontId="2" fillId="0" borderId="28" xfId="0" applyNumberFormat="1" applyFont="1" applyBorder="1" applyAlignment="1">
      <alignment wrapText="1"/>
    </xf>
    <xf numFmtId="0" fontId="2" fillId="0" borderId="39" xfId="0" applyFont="1" applyBorder="1" applyAlignment="1">
      <alignment horizontal="center"/>
    </xf>
    <xf numFmtId="4" fontId="2" fillId="0" borderId="6" xfId="0" applyNumberFormat="1" applyFont="1" applyBorder="1" applyAlignment="1">
      <alignment wrapText="1"/>
    </xf>
    <xf numFmtId="9" fontId="2" fillId="0" borderId="5" xfId="1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9" fillId="0" borderId="5" xfId="0" applyFont="1" applyBorder="1"/>
    <xf numFmtId="0" fontId="27" fillId="0" borderId="8" xfId="0" applyFont="1" applyBorder="1" applyAlignment="1">
      <alignment horizontal="center" vertical="center" wrapText="1"/>
    </xf>
    <xf numFmtId="0" fontId="3" fillId="0" borderId="19" xfId="0" applyFont="1" applyBorder="1" applyAlignment="1"/>
    <xf numFmtId="4" fontId="3" fillId="0" borderId="14" xfId="0" applyNumberFormat="1" applyFont="1" applyBorder="1" applyAlignment="1">
      <alignment wrapText="1"/>
    </xf>
    <xf numFmtId="0" fontId="20" fillId="0" borderId="34" xfId="2" applyFont="1" applyBorder="1" applyAlignment="1">
      <alignment horizontal="center" wrapText="1"/>
    </xf>
    <xf numFmtId="4" fontId="20" fillId="0" borderId="35" xfId="2" applyNumberFormat="1" applyFont="1" applyBorder="1" applyAlignment="1">
      <alignment horizontal="center"/>
    </xf>
    <xf numFmtId="4" fontId="20" fillId="0" borderId="36" xfId="2" applyNumberFormat="1" applyFont="1" applyBorder="1" applyAlignment="1">
      <alignment horizontal="right"/>
    </xf>
    <xf numFmtId="0" fontId="8" fillId="0" borderId="10" xfId="2" applyFont="1" applyBorder="1" applyAlignment="1">
      <alignment wrapText="1"/>
    </xf>
    <xf numFmtId="4" fontId="4" fillId="0" borderId="11" xfId="2" applyNumberFormat="1" applyFont="1" applyBorder="1" applyAlignment="1">
      <alignment horizontal="center"/>
    </xf>
    <xf numFmtId="4" fontId="4" fillId="0" borderId="12" xfId="2" applyNumberFormat="1" applyFont="1" applyBorder="1" applyAlignment="1">
      <alignment horizontal="right"/>
    </xf>
    <xf numFmtId="0" fontId="23" fillId="0" borderId="0" xfId="0" applyFont="1"/>
    <xf numFmtId="0" fontId="8" fillId="0" borderId="4" xfId="2" applyFont="1" applyBorder="1" applyAlignment="1">
      <alignment wrapText="1"/>
    </xf>
    <xf numFmtId="4" fontId="8" fillId="0" borderId="5" xfId="2" applyNumberFormat="1" applyFont="1" applyBorder="1" applyAlignment="1">
      <alignment horizontal="center"/>
    </xf>
    <xf numFmtId="4" fontId="4" fillId="0" borderId="5" xfId="2" applyNumberFormat="1" applyFont="1" applyBorder="1" applyAlignment="1">
      <alignment horizontal="center"/>
    </xf>
    <xf numFmtId="0" fontId="8" fillId="0" borderId="37" xfId="2" applyFont="1" applyBorder="1" applyAlignment="1">
      <alignment wrapText="1"/>
    </xf>
    <xf numFmtId="4" fontId="4" fillId="0" borderId="40" xfId="2" applyNumberFormat="1" applyFont="1" applyBorder="1" applyAlignment="1">
      <alignment horizontal="center"/>
    </xf>
    <xf numFmtId="4" fontId="6" fillId="0" borderId="0" xfId="0" applyNumberFormat="1" applyFont="1" applyAlignment="1"/>
    <xf numFmtId="2" fontId="9" fillId="0" borderId="0" xfId="0" applyNumberFormat="1" applyFont="1" applyAlignment="1"/>
    <xf numFmtId="0" fontId="28" fillId="0" borderId="26" xfId="2" applyFont="1" applyBorder="1" applyAlignment="1">
      <alignment wrapText="1"/>
    </xf>
    <xf numFmtId="4" fontId="17" fillId="0" borderId="27" xfId="2" applyNumberFormat="1" applyFont="1" applyBorder="1" applyAlignment="1">
      <alignment horizontal="center"/>
    </xf>
    <xf numFmtId="4" fontId="4" fillId="0" borderId="28" xfId="2" applyNumberFormat="1" applyFont="1" applyBorder="1" applyAlignment="1">
      <alignment horizontal="right"/>
    </xf>
    <xf numFmtId="4" fontId="3" fillId="0" borderId="0" xfId="0" applyNumberFormat="1" applyFont="1" applyAlignment="1"/>
    <xf numFmtId="0" fontId="8" fillId="0" borderId="1" xfId="2" applyFont="1" applyBorder="1" applyAlignment="1">
      <alignment wrapText="1"/>
    </xf>
    <xf numFmtId="4" fontId="4" fillId="0" borderId="2" xfId="2" applyNumberFormat="1" applyFont="1" applyBorder="1"/>
    <xf numFmtId="4" fontId="4" fillId="0" borderId="3" xfId="2" applyNumberFormat="1" applyFont="1" applyBorder="1" applyAlignment="1">
      <alignment horizontal="right"/>
    </xf>
    <xf numFmtId="0" fontId="8" fillId="0" borderId="8" xfId="2" applyFont="1" applyBorder="1" applyAlignment="1">
      <alignment wrapText="1"/>
    </xf>
    <xf numFmtId="4" fontId="4" fillId="0" borderId="9" xfId="2" applyNumberFormat="1" applyFont="1" applyBorder="1"/>
    <xf numFmtId="4" fontId="4" fillId="0" borderId="15" xfId="2" applyNumberFormat="1" applyFont="1" applyBorder="1" applyAlignment="1">
      <alignment horizontal="right"/>
    </xf>
    <xf numFmtId="2" fontId="20" fillId="0" borderId="0" xfId="2" applyNumberFormat="1" applyFont="1" applyFill="1" applyBorder="1" applyAlignment="1"/>
    <xf numFmtId="2" fontId="3" fillId="0" borderId="0" xfId="0" applyNumberFormat="1" applyFont="1" applyAlignment="1"/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6" xfId="0" applyFont="1" applyBorder="1"/>
    <xf numFmtId="0" fontId="3" fillId="0" borderId="4" xfId="0" applyFont="1" applyBorder="1" applyAlignment="1">
      <alignment horizontal="left"/>
    </xf>
    <xf numFmtId="0" fontId="27" fillId="0" borderId="8" xfId="0" applyFont="1" applyBorder="1" applyAlignment="1">
      <alignment horizontal="right"/>
    </xf>
    <xf numFmtId="0" fontId="29" fillId="0" borderId="9" xfId="0" applyFont="1" applyBorder="1"/>
    <xf numFmtId="4" fontId="27" fillId="0" borderId="15" xfId="0" applyNumberFormat="1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9" fillId="0" borderId="0" xfId="0" applyNumberFormat="1" applyFont="1"/>
    <xf numFmtId="0" fontId="2" fillId="0" borderId="25" xfId="0" applyFont="1" applyBorder="1" applyAlignment="1">
      <alignment horizontal="center"/>
    </xf>
    <xf numFmtId="2" fontId="3" fillId="0" borderId="13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2" fillId="0" borderId="27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right"/>
    </xf>
    <xf numFmtId="0" fontId="30" fillId="0" borderId="16" xfId="0" applyFont="1" applyBorder="1" applyAlignment="1">
      <alignment horizontal="right"/>
    </xf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right"/>
    </xf>
    <xf numFmtId="0" fontId="5" fillId="0" borderId="0" xfId="0" applyFont="1" applyBorder="1"/>
    <xf numFmtId="4" fontId="31" fillId="0" borderId="20" xfId="0" applyNumberFormat="1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4" fontId="5" fillId="0" borderId="20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 applyAlignment="1">
      <alignment horizontal="center"/>
    </xf>
    <xf numFmtId="0" fontId="31" fillId="0" borderId="19" xfId="0" applyFont="1" applyBorder="1" applyAlignment="1">
      <alignment horizontal="right" wrapText="1"/>
    </xf>
    <xf numFmtId="0" fontId="3" fillId="0" borderId="23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3" xfId="0" applyNumberFormat="1" applyFont="1" applyBorder="1" applyAlignment="1">
      <alignment horizontal="right"/>
    </xf>
    <xf numFmtId="9" fontId="4" fillId="0" borderId="0" xfId="1" applyFont="1"/>
    <xf numFmtId="2" fontId="2" fillId="0" borderId="5" xfId="0" applyNumberFormat="1" applyFont="1" applyBorder="1"/>
    <xf numFmtId="0" fontId="16" fillId="0" borderId="10" xfId="2" applyFont="1" applyBorder="1" applyAlignment="1">
      <alignment horizontal="center" vertical="center" wrapText="1"/>
    </xf>
    <xf numFmtId="4" fontId="2" fillId="0" borderId="11" xfId="0" applyNumberFormat="1" applyFont="1" applyBorder="1"/>
    <xf numFmtId="4" fontId="2" fillId="0" borderId="12" xfId="0" applyNumberFormat="1" applyFont="1" applyBorder="1"/>
    <xf numFmtId="4" fontId="3" fillId="0" borderId="43" xfId="0" applyNumberFormat="1" applyFont="1" applyBorder="1" applyAlignment="1">
      <alignment horizontal="right"/>
    </xf>
    <xf numFmtId="0" fontId="18" fillId="0" borderId="37" xfId="0" applyFont="1" applyBorder="1" applyAlignment="1">
      <alignment vertical="center" wrapText="1"/>
    </xf>
    <xf numFmtId="4" fontId="11" fillId="0" borderId="40" xfId="2" applyNumberFormat="1" applyFont="1" applyBorder="1"/>
    <xf numFmtId="4" fontId="3" fillId="0" borderId="44" xfId="0" applyNumberFormat="1" applyFont="1" applyBorder="1" applyAlignment="1">
      <alignment horizontal="right"/>
    </xf>
    <xf numFmtId="0" fontId="4" fillId="0" borderId="7" xfId="2" applyFont="1" applyBorder="1" applyAlignment="1">
      <alignment wrapText="1"/>
    </xf>
    <xf numFmtId="4" fontId="9" fillId="0" borderId="0" xfId="0" applyNumberFormat="1" applyFont="1" applyBorder="1"/>
    <xf numFmtId="4" fontId="4" fillId="0" borderId="9" xfId="0" applyNumberFormat="1" applyFont="1" applyBorder="1"/>
    <xf numFmtId="4" fontId="3" fillId="0" borderId="25" xfId="0" applyNumberFormat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center"/>
    </xf>
    <xf numFmtId="9" fontId="6" fillId="0" borderId="0" xfId="0" applyNumberFormat="1" applyFont="1"/>
    <xf numFmtId="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71;&#1082;&#1086;&#1074;&#1083;&#1077;&#1074;&#1072;%208\&#1071;&#1082;&#1086;&#1074;&#1083;&#1077;&#1074;&#1072;%208%20&#1086;&#1090;&#1095;&#1077;&#1090;%202020%20&#1075;&#1086;&#10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1;&#1091;&#1082;&#1096;&#1077;&#1074;&#1080;&#1095;&#1072;%2023&#1072;\&#1051;&#1091;&#1082;&#1072;&#1096;&#1077;&#1074;&#1080;&#1095;&#1072;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0;&#1088;&#1072;&#1089;&#1085;&#1099;&#1081;%20&#1055;&#1091;&#1090;&#1100;%20131\&#1054;&#1090;&#1095;&#1077;&#1090;%202017-2018%20&#1050;&#1088;&#1072;&#1089;&#1085;&#1099;&#1081;%20&#1087;&#1091;&#1090;&#1100;%2013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47;&#1074;&#1077;&#1079;&#1076;&#1085;&#1072;&#1103;%202&#1040;\&#1054;&#1090;&#1095;&#1077;&#1090;%20&#1047;&#1074;&#1077;&#1079;&#1076;&#1085;&#1072;&#1103;%202020%20&#1075;&#1086;&#1076;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44;&#1086;&#1073;&#1088;&#1086;&#1074;&#1086;&#1083;&#1100;&#1089;&#1082;&#1086;&#1075;&#1086;%207\&#1044;&#1086;&#1073;&#1088;&#1086;&#1074;&#1086;&#1083;&#1100;&#1089;&#1082;&#1086;&#1075;&#1086;%202020%20&#1075;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42;&#1086;&#1083;&#1093;&#1086;&#1074;&#1089;&#1090;&#1088;&#1086;&#1103;%2079\&#1042;&#1086;&#1083;&#1093;&#1086;&#1074;&#1089;&#1090;&#1088;&#1086;&#1103;%2079%202020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42;&#1086;&#1083;&#1093;&#1086;&#1074;&#1089;&#1090;&#1088;&#1086;&#1103;%2079\&#1074;&#1086;&#1083;&#1093;&#1086;&#1074;&#1089;&#1090;&#1088;&#1086;&#1103;%2079%202017-2018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41;&#1102;&#1076;&#1078;&#1077;&#1090;&#1099;%20&#8212;%20&#1082;&#1086;&#1087;&#1080;&#1103;\&#1058;&#1072;&#1088;&#1080;&#1092;&#1099;,%20&#1054;&#1044;&#1053;,%20&#1079;&#1087;&#1083;\&#1054;&#1044;&#1053;%20&#1085;&#1072;&#1095;.&#1059;&#1050;%20&#1080;%20.&#1056;&#1057;&#1054;%202017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7;&#1088;&#1077;&#1076;&#1085;&#1103;&#1103;%207\&#1057;&#1088;&#1077;&#1076;&#1085;&#1072;&#1103;&#1103;%207%20&#1086;&#1090;&#1095;&#1077;&#1090;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41;&#1102;&#1076;&#1078;&#1077;&#1090;&#1099;%20&#8212;%20&#1082;&#1086;&#1087;&#1080;&#1103;\&#1058;&#1072;&#1088;&#1080;&#1092;&#1099;,%20&#1054;&#1044;&#1053;,%20&#1079;&#1087;&#1083;\&#1058;&#1072;&#1088;&#1080;&#1092;&#1099;%20&#1074;%20&#1088;&#1072;&#1079;&#1088;&#1072;&#1073;&#1086;&#1090;&#1082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6;&#1072;&#1073;&#1080;&#1085;&#1086;&#1074;&#1080;&#1095;&#1072;%20132-134\&#1056;&#1072;&#1073;&#1080;&#1085;&#1086;&#1074;&#1080;&#1095;&#1072;%202020%20&#1075;&#1086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5;&#1077;&#1088;&#1077;&#1083;&#1077;&#1090;&#1072;%2012-1\&#1055;&#1045;&#1088;&#1077;&#1083;&#1077;&#1090;&#1072;%20&#1086;&#1090;&#1095;&#1077;&#1090;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5;&#1077;&#1088;&#1077;&#1083;&#1077;&#1090;&#1072;%2012-1\&#1055;&#1077;&#1088;&#1077;&#1083;&#1077;&#1090;&#1072;%20&#1086;&#1090;&#1095;&#1077;&#1090;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4;&#1088;&#1076;&#1078;&#1086;&#1085;&#1080;&#1082;&#1080;&#1076;&#1079;&#1077;%2013\&#1054;&#1088;&#1076;&#1078;&#1086;&#1085;&#1080;&#1082;%2013%20&#1086;&#1090;&#1095;&#1077;&#1090;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\Desktop\&#1060;&#1051;&#1045;&#1064;&#1050;&#1040;\&#1056;&#1040;&#1041;&#1054;&#1058;&#1040;\&#1054;&#1090;&#1095;&#1077;&#1090;&#1099;%20NEW%20&#8212;%20&#1082;&#1086;&#1087;&#1080;&#1103;\&#1054;&#1088;&#1076;&#1078;&#1086;&#1085;&#1080;&#1082;.13.1\&#1054;&#1090;&#1095;&#1077;&#1090;%20&#1054;&#1056;&#1076;&#1078;.%2013%20&#1082;.%202020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. 2020 год"/>
      <sheetName val="нач.+опл1 кв."/>
      <sheetName val="26 сч.1 кв."/>
      <sheetName val="матер.1 кв."/>
      <sheetName val="2 кв. 2020 год "/>
      <sheetName val="нач.+опл 2 кв."/>
      <sheetName val="26сч. 2кв."/>
      <sheetName val="матер.2 кв.20г."/>
      <sheetName val="3 кв. 2020 год "/>
      <sheetName val="нач+опл3 кв"/>
      <sheetName val="26сч3кв"/>
      <sheetName val="матер 3 кв."/>
      <sheetName val="4 кв. 2020 год"/>
      <sheetName val="нач+опл4кв."/>
      <sheetName val="26сч.4кв"/>
      <sheetName val="матер 4 кв."/>
      <sheetName val="годовой 2020 год "/>
      <sheetName val="матер. 3 кв.20"/>
    </sheetNames>
    <sheetDataSet>
      <sheetData sheetId="0">
        <row r="10">
          <cell r="C10">
            <v>67783.893800000093</v>
          </cell>
        </row>
      </sheetData>
      <sheetData sheetId="1">
        <row r="6">
          <cell r="C6">
            <v>176572.75000000023</v>
          </cell>
        </row>
        <row r="7">
          <cell r="C7">
            <v>152775.06</v>
          </cell>
        </row>
        <row r="8">
          <cell r="C8">
            <v>141721.59</v>
          </cell>
        </row>
        <row r="13">
          <cell r="C13">
            <v>30456.180000000004</v>
          </cell>
        </row>
        <row r="14">
          <cell r="C14">
            <v>1481.652</v>
          </cell>
        </row>
        <row r="15">
          <cell r="C15">
            <v>3292.5600000000004</v>
          </cell>
        </row>
        <row r="16">
          <cell r="C16">
            <v>15639.66</v>
          </cell>
        </row>
        <row r="17">
          <cell r="C17">
            <v>14734.206</v>
          </cell>
        </row>
        <row r="18">
          <cell r="C18">
            <v>1563.9659999999999</v>
          </cell>
        </row>
        <row r="19">
          <cell r="C19">
            <v>24694.200000000004</v>
          </cell>
        </row>
        <row r="20">
          <cell r="C20">
            <v>411.57000000000005</v>
          </cell>
        </row>
        <row r="21">
          <cell r="C21">
            <v>246.94200000000001</v>
          </cell>
        </row>
        <row r="22">
          <cell r="C22">
            <v>9466.11</v>
          </cell>
        </row>
        <row r="23">
          <cell r="C23">
            <v>2709.6</v>
          </cell>
        </row>
        <row r="27">
          <cell r="A27" t="str">
            <v>Отчистка ливев.воронк от снега акт 29.02.20</v>
          </cell>
          <cell r="C27">
            <v>1875</v>
          </cell>
        </row>
        <row r="37">
          <cell r="C37">
            <v>834.6</v>
          </cell>
        </row>
      </sheetData>
      <sheetData sheetId="2"/>
      <sheetData sheetId="3"/>
      <sheetData sheetId="4"/>
      <sheetData sheetId="5">
        <row r="7">
          <cell r="C7">
            <v>152775.06</v>
          </cell>
        </row>
        <row r="8">
          <cell r="C8">
            <v>138872.95999999999</v>
          </cell>
        </row>
        <row r="13">
          <cell r="C13">
            <v>30456.180000000004</v>
          </cell>
        </row>
        <row r="14">
          <cell r="C14">
            <v>1481.652</v>
          </cell>
        </row>
        <row r="15">
          <cell r="C15">
            <v>3292.5600000000004</v>
          </cell>
        </row>
        <row r="16">
          <cell r="C16">
            <v>15639.66</v>
          </cell>
        </row>
        <row r="17">
          <cell r="C17">
            <v>14734.206</v>
          </cell>
        </row>
        <row r="18">
          <cell r="C18">
            <v>1563.9659999999999</v>
          </cell>
        </row>
        <row r="19">
          <cell r="C19">
            <v>24694.200000000004</v>
          </cell>
        </row>
        <row r="20">
          <cell r="C20">
            <v>411.57000000000005</v>
          </cell>
        </row>
        <row r="21">
          <cell r="C21">
            <v>246.94200000000001</v>
          </cell>
        </row>
        <row r="22">
          <cell r="C22">
            <v>9466.11</v>
          </cell>
        </row>
        <row r="23">
          <cell r="C23">
            <v>2768.28</v>
          </cell>
        </row>
        <row r="27">
          <cell r="A27" t="str">
            <v>покос травы акт 15.05.20</v>
          </cell>
        </row>
        <row r="28">
          <cell r="A28" t="str">
            <v>услуги по проверке и калибровке акт 26.05.20 Омский ЦСМ</v>
          </cell>
          <cell r="C28">
            <v>191.52</v>
          </cell>
        </row>
        <row r="37">
          <cell r="C37">
            <v>2576.7600000000002</v>
          </cell>
        </row>
      </sheetData>
      <sheetData sheetId="6"/>
      <sheetData sheetId="7"/>
      <sheetData sheetId="8"/>
      <sheetData sheetId="9">
        <row r="7">
          <cell r="C7">
            <v>153422.01</v>
          </cell>
        </row>
        <row r="8">
          <cell r="C8">
            <v>155275.46</v>
          </cell>
        </row>
        <row r="13">
          <cell r="C13">
            <v>30456.180000000004</v>
          </cell>
        </row>
        <row r="14">
          <cell r="C14">
            <v>1481.652</v>
          </cell>
        </row>
        <row r="15">
          <cell r="C15">
            <v>3292.5600000000004</v>
          </cell>
        </row>
        <row r="16">
          <cell r="C16">
            <v>15639.66</v>
          </cell>
        </row>
        <row r="17">
          <cell r="C17">
            <v>14734.206</v>
          </cell>
        </row>
        <row r="18">
          <cell r="C18">
            <v>1563.9659999999999</v>
          </cell>
        </row>
        <row r="19">
          <cell r="C19">
            <v>24694.200000000004</v>
          </cell>
        </row>
        <row r="20">
          <cell r="C20">
            <v>411.57000000000005</v>
          </cell>
        </row>
        <row r="21">
          <cell r="C21">
            <v>246.94200000000001</v>
          </cell>
        </row>
        <row r="22">
          <cell r="C22">
            <v>9466.11</v>
          </cell>
        </row>
        <row r="23">
          <cell r="C23">
            <v>4116.7399999999989</v>
          </cell>
        </row>
        <row r="37">
          <cell r="C37">
            <v>4116.7399999999989</v>
          </cell>
        </row>
      </sheetData>
      <sheetData sheetId="10"/>
      <sheetData sheetId="11"/>
      <sheetData sheetId="12"/>
      <sheetData sheetId="13">
        <row r="7">
          <cell r="C7">
            <v>153422.01</v>
          </cell>
        </row>
        <row r="8">
          <cell r="C8">
            <v>194141.07</v>
          </cell>
        </row>
        <row r="13">
          <cell r="C13">
            <v>30456.180000000004</v>
          </cell>
        </row>
        <row r="14">
          <cell r="C14">
            <v>1481.652</v>
          </cell>
        </row>
        <row r="15">
          <cell r="C15">
            <v>3292.5600000000004</v>
          </cell>
        </row>
        <row r="16">
          <cell r="C16">
            <v>15639.66</v>
          </cell>
        </row>
        <row r="17">
          <cell r="C17">
            <v>14734.206</v>
          </cell>
        </row>
        <row r="18">
          <cell r="C18">
            <v>1563.9659999999999</v>
          </cell>
        </row>
        <row r="19">
          <cell r="C19">
            <v>24694.200000000004</v>
          </cell>
        </row>
        <row r="20">
          <cell r="C20">
            <v>411.57000000000005</v>
          </cell>
        </row>
        <row r="21">
          <cell r="C21">
            <v>246.94200000000001</v>
          </cell>
        </row>
        <row r="22">
          <cell r="C22">
            <v>9466.11</v>
          </cell>
        </row>
        <row r="23">
          <cell r="C23">
            <v>72557.600000000006</v>
          </cell>
        </row>
        <row r="27">
          <cell r="A27" t="str">
            <v>замена выпуска канализ.акт 20.10.20</v>
          </cell>
          <cell r="C27">
            <v>27328.33</v>
          </cell>
        </row>
        <row r="28">
          <cell r="A28" t="str">
            <v>установка отопит.прибора акт 22.10.20</v>
          </cell>
          <cell r="C28">
            <v>2805.66</v>
          </cell>
        </row>
        <row r="29">
          <cell r="A29" t="str">
            <v>ИП Набока работы по прочистке ливне.канализ. Вх.587 от 10.10.20</v>
          </cell>
          <cell r="C29">
            <v>2900</v>
          </cell>
        </row>
        <row r="30">
          <cell r="A30" t="str">
            <v>устновка светильников акт  08/12/20</v>
          </cell>
          <cell r="C30">
            <v>28253.01</v>
          </cell>
        </row>
        <row r="31">
          <cell r="C31">
            <v>11270.6</v>
          </cell>
        </row>
      </sheetData>
      <sheetData sheetId="14"/>
      <sheetData sheetId="15"/>
      <sheetData sheetId="16"/>
      <sheetData sheetId="17">
        <row r="9">
          <cell r="C9">
            <v>158955.81000000017</v>
          </cell>
        </row>
      </sheetData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арт 2020 год"/>
      <sheetName val="нач+опл 1кв."/>
      <sheetName val="26 сч. 1кв."/>
      <sheetName val="матер.1 кв."/>
      <sheetName val="2 кварт 2020 год"/>
      <sheetName val="нач+опл 2кв"/>
      <sheetName val="26 сч 2 кв"/>
      <sheetName val="матер 2 кв"/>
      <sheetName val="3 кварт 2020 год "/>
      <sheetName val="нач+опл 3 кв."/>
      <sheetName val="26 сч.3 кв."/>
      <sheetName val="матер 3 кв."/>
      <sheetName val="4 кварт 2020 год "/>
      <sheetName val="нач+опл 4кв"/>
      <sheetName val="26сч.4кв"/>
      <sheetName val="матер 4 кв."/>
      <sheetName val="годовой 2020 год "/>
    </sheetNames>
    <sheetDataSet>
      <sheetData sheetId="0">
        <row r="10">
          <cell r="C10">
            <v>1081754.9974216553</v>
          </cell>
        </row>
      </sheetData>
      <sheetData sheetId="1">
        <row r="6">
          <cell r="C6">
            <v>765965.45000000019</v>
          </cell>
        </row>
        <row r="7">
          <cell r="C7">
            <v>1136717.52</v>
          </cell>
        </row>
        <row r="8">
          <cell r="C8">
            <v>1008001.23</v>
          </cell>
        </row>
        <row r="12">
          <cell r="C12">
            <v>816799.255</v>
          </cell>
        </row>
        <row r="13">
          <cell r="C13">
            <v>195838.5</v>
          </cell>
        </row>
        <row r="14">
          <cell r="C14">
            <v>6878.625</v>
          </cell>
        </row>
        <row r="15">
          <cell r="C15">
            <v>24682.125</v>
          </cell>
        </row>
        <row r="16">
          <cell r="C16">
            <v>68786.25</v>
          </cell>
        </row>
        <row r="17">
          <cell r="C17">
            <v>19826.625</v>
          </cell>
        </row>
        <row r="18">
          <cell r="C18">
            <v>68786.25</v>
          </cell>
        </row>
        <row r="19">
          <cell r="C19">
            <v>78901.875</v>
          </cell>
        </row>
        <row r="21">
          <cell r="C21">
            <v>63930.75</v>
          </cell>
        </row>
        <row r="22">
          <cell r="C22">
            <v>39248.625</v>
          </cell>
        </row>
        <row r="23">
          <cell r="C23">
            <v>15780.374999999998</v>
          </cell>
        </row>
        <row r="24">
          <cell r="C24">
            <v>141618.75</v>
          </cell>
        </row>
        <row r="26">
          <cell r="C26">
            <v>2075.1999999999998</v>
          </cell>
        </row>
        <row r="27">
          <cell r="C27">
            <v>46531.875</v>
          </cell>
        </row>
        <row r="28">
          <cell r="C28">
            <v>2023.1250000000002</v>
          </cell>
        </row>
        <row r="29">
          <cell r="C29">
            <v>1211.76</v>
          </cell>
        </row>
        <row r="30">
          <cell r="C30">
            <v>18424.169999999998</v>
          </cell>
        </row>
        <row r="32">
          <cell r="C32">
            <v>22254.375</v>
          </cell>
        </row>
        <row r="36">
          <cell r="A36" t="str">
            <v>ремонт стояка канализ. Акт 25.01.2020</v>
          </cell>
          <cell r="C36">
            <v>318</v>
          </cell>
        </row>
        <row r="37">
          <cell r="A37" t="str">
            <v>услуги эксковатора ИП Казанцев вх.159 от 19.02.20</v>
          </cell>
          <cell r="C37">
            <v>8900</v>
          </cell>
        </row>
        <row r="38">
          <cell r="A38" t="str">
            <v>аварийная замена трубы канализ. Акт 18.03.20</v>
          </cell>
          <cell r="C38">
            <v>875</v>
          </cell>
        </row>
        <row r="44">
          <cell r="C44">
            <v>8331.17</v>
          </cell>
        </row>
      </sheetData>
      <sheetData sheetId="2" refreshError="1"/>
      <sheetData sheetId="3" refreshError="1"/>
      <sheetData sheetId="4" refreshError="1"/>
      <sheetData sheetId="5">
        <row r="7">
          <cell r="C7">
            <v>1120968.1600000001</v>
          </cell>
        </row>
        <row r="8">
          <cell r="C8">
            <v>1047034.8</v>
          </cell>
        </row>
        <row r="12">
          <cell r="C12">
            <v>921992.84499999997</v>
          </cell>
        </row>
        <row r="13">
          <cell r="C13">
            <v>195838.5</v>
          </cell>
        </row>
        <row r="14">
          <cell r="C14">
            <v>6878.625</v>
          </cell>
        </row>
        <row r="15">
          <cell r="C15">
            <v>24682.125</v>
          </cell>
        </row>
        <row r="16">
          <cell r="C16">
            <v>68786.25</v>
          </cell>
        </row>
        <row r="17">
          <cell r="C17">
            <v>19826.625</v>
          </cell>
        </row>
        <row r="18">
          <cell r="C18">
            <v>68786.25</v>
          </cell>
        </row>
        <row r="19">
          <cell r="C19">
            <v>78901.875</v>
          </cell>
        </row>
        <row r="20">
          <cell r="C20">
            <v>9711</v>
          </cell>
        </row>
        <row r="21">
          <cell r="C21">
            <v>63930.75</v>
          </cell>
        </row>
        <row r="22">
          <cell r="C22">
            <v>39248.625</v>
          </cell>
        </row>
        <row r="23">
          <cell r="C23">
            <v>15780.374999999998</v>
          </cell>
        </row>
        <row r="24">
          <cell r="C24">
            <v>141618.75</v>
          </cell>
        </row>
        <row r="26">
          <cell r="C26">
            <v>4298.6299999999992</v>
          </cell>
        </row>
        <row r="27">
          <cell r="C27">
            <v>46531.875</v>
          </cell>
        </row>
        <row r="28">
          <cell r="C28">
            <v>2023.1250000000002</v>
          </cell>
        </row>
        <row r="29">
          <cell r="C29">
            <v>1211.76</v>
          </cell>
        </row>
        <row r="30">
          <cell r="C30">
            <v>101954.12999999999</v>
          </cell>
        </row>
        <row r="31">
          <cell r="C31">
            <v>9729.2000000000007</v>
          </cell>
        </row>
        <row r="32">
          <cell r="C32">
            <v>22254.375</v>
          </cell>
        </row>
        <row r="36">
          <cell r="A36" t="str">
            <v>замена куска трубы стояк гвс кв.146 акт 14.04.20</v>
          </cell>
          <cell r="C36">
            <v>2617.5</v>
          </cell>
        </row>
        <row r="37">
          <cell r="A37" t="str">
            <v>завоз грунта и песка акт 04.05.20</v>
          </cell>
          <cell r="C37">
            <v>5500</v>
          </cell>
        </row>
        <row r="38">
          <cell r="A38" t="str">
            <v>приобрет.хозинструм.для нужд дома акт 30.04.20</v>
          </cell>
          <cell r="C38">
            <v>2129.96</v>
          </cell>
        </row>
        <row r="39">
          <cell r="A39" t="str">
            <v>частич.замена трубопровода ХГВС 31м.п. акт 15.06.20</v>
          </cell>
          <cell r="C39">
            <v>52815.42</v>
          </cell>
        </row>
        <row r="40">
          <cell r="A40" t="str">
            <v>частич.замена трубопровода 4 п под кв.111 акт 15.06.20</v>
          </cell>
          <cell r="C40">
            <v>504</v>
          </cell>
        </row>
        <row r="41">
          <cell r="A41" t="str">
            <v>замена запрорной арматуры в подвале п.7 на розливе ХГВС акт 15.06.20</v>
          </cell>
          <cell r="C41">
            <v>450</v>
          </cell>
        </row>
        <row r="42">
          <cell r="A42" t="str">
            <v>покраска дворовых огрождений акт 11.06.20</v>
          </cell>
          <cell r="C42">
            <v>1860.9</v>
          </cell>
        </row>
        <row r="43">
          <cell r="A43" t="str">
            <v>приобрет.,демонтаж,монтаж почт.ящ. ОМЗПО  п.3 и п.7 акт 26.06.20</v>
          </cell>
          <cell r="C43">
            <v>19800</v>
          </cell>
        </row>
        <row r="44">
          <cell r="A44" t="str">
            <v>услуги по поверке, калибровке ср-в вх.26.05.20 Омский ЦСМ</v>
          </cell>
          <cell r="C44">
            <v>1149.1199999999999</v>
          </cell>
        </row>
        <row r="45">
          <cell r="C45">
            <v>15127.23</v>
          </cell>
        </row>
      </sheetData>
      <sheetData sheetId="6" refreshError="1"/>
      <sheetData sheetId="7" refreshError="1"/>
      <sheetData sheetId="8" refreshError="1"/>
      <sheetData sheetId="9">
        <row r="7">
          <cell r="C7">
            <v>1160498.1200000001</v>
          </cell>
        </row>
        <row r="8">
          <cell r="C8">
            <v>1187943.2800000003</v>
          </cell>
        </row>
        <row r="12">
          <cell r="C12">
            <v>1108755.0350000001</v>
          </cell>
        </row>
        <row r="13">
          <cell r="C13">
            <v>195838.5</v>
          </cell>
        </row>
        <row r="14">
          <cell r="C14">
            <v>6878.625</v>
          </cell>
        </row>
        <row r="15">
          <cell r="C15">
            <v>24682.125</v>
          </cell>
        </row>
        <row r="16">
          <cell r="C16">
            <v>68786.25</v>
          </cell>
        </row>
        <row r="17">
          <cell r="C17">
            <v>19826.625</v>
          </cell>
        </row>
        <row r="18">
          <cell r="C18">
            <v>68786.25</v>
          </cell>
        </row>
        <row r="19">
          <cell r="C19">
            <v>78901.875</v>
          </cell>
        </row>
        <row r="20">
          <cell r="C20">
            <v>9711</v>
          </cell>
        </row>
        <row r="21">
          <cell r="C21">
            <v>63930.75</v>
          </cell>
        </row>
        <row r="22">
          <cell r="C22">
            <v>39248.625</v>
          </cell>
        </row>
        <row r="23">
          <cell r="C23">
            <v>15780.374999999998</v>
          </cell>
        </row>
        <row r="24">
          <cell r="C24">
            <v>121839.92</v>
          </cell>
        </row>
        <row r="25">
          <cell r="C25">
            <v>2100</v>
          </cell>
        </row>
        <row r="26">
          <cell r="C26">
            <v>4298.6299999999992</v>
          </cell>
        </row>
        <row r="27">
          <cell r="C27">
            <v>46531.875</v>
          </cell>
        </row>
        <row r="28">
          <cell r="C28">
            <v>2023.1250000000002</v>
          </cell>
        </row>
        <row r="29">
          <cell r="C29">
            <v>1211.76</v>
          </cell>
        </row>
        <row r="30">
          <cell r="C30">
            <v>286188.34999999998</v>
          </cell>
        </row>
        <row r="31">
          <cell r="C31">
            <v>29936</v>
          </cell>
        </row>
        <row r="32">
          <cell r="C32">
            <v>22254.375</v>
          </cell>
        </row>
        <row r="36">
          <cell r="A36" t="str">
            <v>окрашивание малых форм акт 14.07.20</v>
          </cell>
          <cell r="C36">
            <v>1484</v>
          </cell>
        </row>
        <row r="37">
          <cell r="A37" t="str">
            <v>ремонт розлива ГВС 15.07.20</v>
          </cell>
          <cell r="C37">
            <v>1575</v>
          </cell>
        </row>
        <row r="38">
          <cell r="A38" t="str">
            <v>окраска дверей мусорных камер 15.07.20</v>
          </cell>
          <cell r="C38">
            <v>4200</v>
          </cell>
        </row>
        <row r="39">
          <cell r="A39" t="str">
            <v>преобрет.лакокрасочных покрытий для окраски дворовых огражд. 10.06.20</v>
          </cell>
          <cell r="C39">
            <v>1629.9</v>
          </cell>
        </row>
        <row r="40">
          <cell r="A40" t="str">
            <v>ремонт п.6 подрядной организаций акт 28.07.20</v>
          </cell>
          <cell r="C40">
            <v>193700</v>
          </cell>
        </row>
        <row r="41">
          <cell r="A41" t="str">
            <v>ремонт мусорных клапанов в подьездах акт 07.09.20</v>
          </cell>
          <cell r="C41">
            <v>43284.04</v>
          </cell>
        </row>
        <row r="42">
          <cell r="A42" t="str">
            <v>замена замка на двери подвала акт 29.09.20</v>
          </cell>
          <cell r="C42">
            <v>472</v>
          </cell>
        </row>
        <row r="43">
          <cell r="A43" t="str">
            <v>ООО "Сигма" стенд вх.1040 20.08.20</v>
          </cell>
          <cell r="C43">
            <v>5500</v>
          </cell>
        </row>
        <row r="44">
          <cell r="C44">
            <v>34343.410000000003</v>
          </cell>
        </row>
      </sheetData>
      <sheetData sheetId="10" refreshError="1"/>
      <sheetData sheetId="11" refreshError="1"/>
      <sheetData sheetId="12" refreshError="1"/>
      <sheetData sheetId="13">
        <row r="7">
          <cell r="C7">
            <v>1151743.1299999999</v>
          </cell>
        </row>
        <row r="8">
          <cell r="C8">
            <v>1236589.67</v>
          </cell>
        </row>
        <row r="12">
          <cell r="C12">
            <v>1441970.2490000001</v>
          </cell>
        </row>
        <row r="13">
          <cell r="C13">
            <v>195838.5</v>
          </cell>
        </row>
        <row r="14">
          <cell r="C14">
            <v>6878.625</v>
          </cell>
        </row>
        <row r="15">
          <cell r="C15">
            <v>24682.307999999997</v>
          </cell>
        </row>
        <row r="16">
          <cell r="C16">
            <v>68786.759999999995</v>
          </cell>
        </row>
        <row r="17">
          <cell r="C17">
            <v>19826.772000000001</v>
          </cell>
        </row>
        <row r="18">
          <cell r="C18">
            <v>68786.759999999995</v>
          </cell>
        </row>
        <row r="19">
          <cell r="C19">
            <v>78902.459999999992</v>
          </cell>
        </row>
        <row r="20">
          <cell r="C20">
            <v>0</v>
          </cell>
        </row>
        <row r="21">
          <cell r="C21">
            <v>63931.224000000009</v>
          </cell>
        </row>
        <row r="22">
          <cell r="C22">
            <v>39248.625</v>
          </cell>
        </row>
        <row r="23">
          <cell r="C23">
            <v>15780.374999999998</v>
          </cell>
        </row>
        <row r="24">
          <cell r="C24">
            <v>125218.92</v>
          </cell>
        </row>
        <row r="27">
          <cell r="C27">
            <v>46531.875</v>
          </cell>
        </row>
        <row r="28">
          <cell r="C28">
            <v>2023.1250000000002</v>
          </cell>
        </row>
        <row r="29">
          <cell r="C29">
            <v>1211.76</v>
          </cell>
        </row>
        <row r="30">
          <cell r="C30">
            <v>658876.55999999994</v>
          </cell>
        </row>
        <row r="31">
          <cell r="C31">
            <v>25445.599999999999</v>
          </cell>
        </row>
        <row r="36">
          <cell r="A36" t="str">
            <v>косметич.ремонт подьезда 7 акт 23.10.20 ООО ГеоПлюс</v>
          </cell>
          <cell r="C36">
            <v>193700</v>
          </cell>
        </row>
        <row r="37">
          <cell r="A37" t="str">
            <v>косметич.ремонт подьезда 3 акт 23.10.20 ООО ГеоПлюс</v>
          </cell>
          <cell r="C37">
            <v>193700</v>
          </cell>
        </row>
        <row r="38">
          <cell r="A38" t="str">
            <v>косметич.ремонт подьезда 4 акт 22.10.20 ООО ГеоПлюс</v>
          </cell>
          <cell r="C38">
            <v>198556.17</v>
          </cell>
        </row>
        <row r="39">
          <cell r="A39" t="str">
            <v>частчи.замена розлива отопления в подвале акт 17.12.20</v>
          </cell>
          <cell r="C39">
            <v>22223.94</v>
          </cell>
        </row>
        <row r="40">
          <cell r="A40" t="str">
            <v>дезинфекция ООО ЭК Альфа вх.786 02.10 20 п.3</v>
          </cell>
          <cell r="C40">
            <v>2250</v>
          </cell>
        </row>
        <row r="41">
          <cell r="A41" t="str">
            <v>дезинфекция ООО ЭК Альфа вх.802 06.10 20 п.7</v>
          </cell>
          <cell r="C41">
            <v>2250</v>
          </cell>
        </row>
        <row r="42">
          <cell r="A42" t="str">
            <v>дезинфекция ООО ЭК Альфа вх.865 27.10 20 п.5</v>
          </cell>
          <cell r="C42">
            <v>2025</v>
          </cell>
        </row>
        <row r="43">
          <cell r="A43" t="str">
            <v>технич.освидет.лифтов вх.30/4 от 13.11.2020 ООО "УралЛифтэксперт"</v>
          </cell>
          <cell r="C43">
            <v>11471</v>
          </cell>
        </row>
        <row r="44">
          <cell r="A44" t="str">
            <v>дезинфекция ООО ЭК Альфа вх.941 16.11 20 п.2</v>
          </cell>
          <cell r="C44">
            <v>2250</v>
          </cell>
        </row>
        <row r="45">
          <cell r="A45" t="str">
            <v>дезинфекция ООО ЭК Альфа вх.1060 15.12 20 п.5</v>
          </cell>
          <cell r="C45">
            <v>2250</v>
          </cell>
        </row>
        <row r="46">
          <cell r="C46">
            <v>28200.45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3 кв. 2017"/>
      <sheetName val="нач.+опл 3 кв."/>
      <sheetName val="26 сч.3 кв."/>
      <sheetName val="матер 3 кв."/>
      <sheetName val="4 кв. 2017"/>
      <sheetName val="нач.+опл. 4 кв."/>
      <sheetName val="26 сч. 4 кв."/>
      <sheetName val="матер 4 кв."/>
      <sheetName val="2017 год"/>
      <sheetName val="тек.рем 2017"/>
      <sheetName val="1кв. 2018"/>
      <sheetName val="нач+опл 1кв.2018"/>
      <sheetName val="26 сч.1 кв.2018"/>
      <sheetName val="1 кв.матер.2018"/>
      <sheetName val="2 кв. 2018"/>
      <sheetName val="нач+опл 2 кв."/>
      <sheetName val="26 сч. 2 кв."/>
      <sheetName val="матер 2 кв."/>
      <sheetName val="3 кв. 2018 "/>
      <sheetName val="нач.+опл.3кв."/>
      <sheetName val="26 сч.3кв."/>
      <sheetName val="матер.3кв."/>
      <sheetName val="4 кв. 2018 "/>
      <sheetName val="нач+опл"/>
      <sheetName val="26 сч. 4 к."/>
      <sheetName val="матер 4к."/>
      <sheetName val="2018 год"/>
      <sheetName val="1-2 кв.2019 "/>
      <sheetName val="нач.+опл 1-2 кв.19"/>
      <sheetName val="26 сч.1-2кв."/>
      <sheetName val="матер 1-2кв."/>
      <sheetName val="3 кв.2019 "/>
      <sheetName val="нач.+опл 3 кв.19"/>
      <sheetName val="26 сч.3 кв. 19"/>
      <sheetName val="матер.3 кв.19"/>
      <sheetName val="4 кв.2019"/>
      <sheetName val="нач.+опл 4кв 19"/>
      <sheetName val="26 сч.4 кв.19"/>
      <sheetName val="матер 4 кв.19"/>
      <sheetName val="2019 год"/>
      <sheetName val="1 кв.2020"/>
      <sheetName val="нач.+опл1 кв.20"/>
      <sheetName val="2 кв.2020 "/>
      <sheetName val="нач.+опл 2кв.20"/>
      <sheetName val="3,4 кв.2020  "/>
      <sheetName val="нач+опл 3,4 кв."/>
      <sheetName val="годовой 2020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1">
          <cell r="C11">
            <v>-5070.713000000007</v>
          </cell>
        </row>
      </sheetData>
      <sheetData sheetId="40">
        <row r="7">
          <cell r="C7">
            <v>17831.939999999988</v>
          </cell>
        </row>
        <row r="8">
          <cell r="C8">
            <v>21024.54</v>
          </cell>
        </row>
        <row r="9">
          <cell r="C9">
            <v>11072.88</v>
          </cell>
        </row>
        <row r="13">
          <cell r="C13">
            <v>16932.509999999998</v>
          </cell>
        </row>
        <row r="14">
          <cell r="C14">
            <v>6645.5550000000003</v>
          </cell>
        </row>
        <row r="15">
          <cell r="C15">
            <v>309.51900000000001</v>
          </cell>
        </row>
        <row r="16">
          <cell r="C16">
            <v>746.48699999999997</v>
          </cell>
        </row>
        <row r="17">
          <cell r="C17">
            <v>91.034999999999997</v>
          </cell>
        </row>
        <row r="18">
          <cell r="C18">
            <v>5280.03</v>
          </cell>
        </row>
        <row r="19">
          <cell r="C19">
            <v>1711.4580000000001</v>
          </cell>
        </row>
        <row r="20">
          <cell r="C20">
            <v>2039.1840000000002</v>
          </cell>
        </row>
        <row r="21">
          <cell r="C21">
            <v>109.24199999999951</v>
          </cell>
        </row>
        <row r="25">
          <cell r="A25" t="str">
            <v>аварийка (разница)</v>
          </cell>
          <cell r="C25">
            <v>54.62099999999964</v>
          </cell>
        </row>
        <row r="26">
          <cell r="A26" t="str">
            <v>ВДГО (разница)</v>
          </cell>
          <cell r="C26">
            <v>54.620999999999867</v>
          </cell>
        </row>
      </sheetData>
      <sheetData sheetId="41" refreshError="1"/>
      <sheetData sheetId="42">
        <row r="8">
          <cell r="C8">
            <v>35239.729999999996</v>
          </cell>
        </row>
        <row r="9">
          <cell r="C9">
            <v>23695.85</v>
          </cell>
        </row>
        <row r="13">
          <cell r="C13">
            <v>16932.509999999998</v>
          </cell>
        </row>
        <row r="14">
          <cell r="C14">
            <v>6645.5550000000003</v>
          </cell>
        </row>
        <row r="15">
          <cell r="C15">
            <v>309.51900000000001</v>
          </cell>
        </row>
        <row r="16">
          <cell r="C16">
            <v>746.48699999999997</v>
          </cell>
        </row>
        <row r="17">
          <cell r="C17">
            <v>91.034999999999997</v>
          </cell>
        </row>
        <row r="18">
          <cell r="C18">
            <v>5280.03</v>
          </cell>
        </row>
        <row r="19">
          <cell r="C19">
            <v>1711.4580000000001</v>
          </cell>
        </row>
        <row r="20">
          <cell r="C20">
            <v>2039.1840000000002</v>
          </cell>
        </row>
        <row r="21">
          <cell r="C21">
            <v>109.24199999999951</v>
          </cell>
        </row>
        <row r="25">
          <cell r="C25">
            <v>54.62099999999964</v>
          </cell>
        </row>
        <row r="26">
          <cell r="C26">
            <v>54.620999999999867</v>
          </cell>
        </row>
      </sheetData>
      <sheetData sheetId="43" refreshError="1"/>
      <sheetData sheetId="44">
        <row r="8">
          <cell r="C8">
            <v>42049.08</v>
          </cell>
        </row>
        <row r="9">
          <cell r="C9">
            <v>42842.75</v>
          </cell>
        </row>
        <row r="13">
          <cell r="C13">
            <v>17041.752</v>
          </cell>
        </row>
        <row r="14">
          <cell r="C14">
            <v>6645.5550000000003</v>
          </cell>
        </row>
        <row r="15">
          <cell r="C15">
            <v>309.51900000000001</v>
          </cell>
        </row>
        <row r="16">
          <cell r="C16">
            <v>746.48699999999997</v>
          </cell>
        </row>
        <row r="17">
          <cell r="C17">
            <v>91.034999999999997</v>
          </cell>
        </row>
        <row r="18">
          <cell r="C18">
            <v>5280.03</v>
          </cell>
        </row>
        <row r="19">
          <cell r="C19">
            <v>1711.4580000000001</v>
          </cell>
        </row>
        <row r="20">
          <cell r="C20">
            <v>2039.1840000000002</v>
          </cell>
        </row>
        <row r="21">
          <cell r="C21">
            <v>218.48399999999901</v>
          </cell>
        </row>
        <row r="25">
          <cell r="C25">
            <v>109.24199999999928</v>
          </cell>
        </row>
        <row r="26">
          <cell r="C26">
            <v>109.24199999999973</v>
          </cell>
        </row>
      </sheetData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год 2019"/>
      <sheetName val="1 кв.2020г."/>
      <sheetName val="нач.+опл1 кв."/>
      <sheetName val="26 сч.1 кв."/>
      <sheetName val="матер 1 кв."/>
      <sheetName val="2 кв.2020г. "/>
      <sheetName val="нач+опл 2кв."/>
      <sheetName val="26 сч.2 кв."/>
      <sheetName val="матер 2кв."/>
      <sheetName val="3 кв.2020г.  "/>
      <sheetName val="нач+опл 3 кв"/>
      <sheetName val="26 сч.3 кв."/>
      <sheetName val="матер 3 кв."/>
      <sheetName val="4 кв.2020г. "/>
      <sheetName val="нач.+опл.4кв"/>
      <sheetName val="26 сч.4кв"/>
      <sheetName val="матер 4 кв."/>
      <sheetName val="годовой 2020г. "/>
    </sheetNames>
    <sheetDataSet>
      <sheetData sheetId="0">
        <row r="14">
          <cell r="C14">
            <v>93689.274000000005</v>
          </cell>
        </row>
      </sheetData>
      <sheetData sheetId="1">
        <row r="10">
          <cell r="C10">
            <v>262687.28999999969</v>
          </cell>
        </row>
        <row r="11">
          <cell r="C11">
            <v>321107.34999999998</v>
          </cell>
        </row>
        <row r="12">
          <cell r="C12">
            <v>274265.99000000005</v>
          </cell>
        </row>
        <row r="16">
          <cell r="C16">
            <v>164858.43699999998</v>
          </cell>
        </row>
        <row r="17">
          <cell r="C17">
            <v>47573.316000000006</v>
          </cell>
        </row>
        <row r="18">
          <cell r="C18">
            <v>1941.768</v>
          </cell>
        </row>
        <row r="19">
          <cell r="C19">
            <v>33333.684000000001</v>
          </cell>
        </row>
        <row r="20">
          <cell r="C20">
            <v>21844.890000000003</v>
          </cell>
        </row>
        <row r="21">
          <cell r="C21">
            <v>37540.847999999998</v>
          </cell>
        </row>
        <row r="22">
          <cell r="C22">
            <v>2022.6750000000002</v>
          </cell>
        </row>
        <row r="23">
          <cell r="C23">
            <v>12945.120000000003</v>
          </cell>
        </row>
        <row r="24">
          <cell r="C24">
            <v>404.53500000000008</v>
          </cell>
        </row>
        <row r="25">
          <cell r="C25">
            <v>242.721</v>
          </cell>
        </row>
        <row r="26">
          <cell r="C26">
            <v>7008.88</v>
          </cell>
        </row>
        <row r="29">
          <cell r="A29" t="str">
            <v>ремонт мусорного бака  акт 10.01.20</v>
          </cell>
          <cell r="C29">
            <v>1060</v>
          </cell>
        </row>
        <row r="30">
          <cell r="A30" t="str">
            <v>приобретение стремянки акт 03.03.20</v>
          </cell>
          <cell r="C30">
            <v>1952</v>
          </cell>
        </row>
        <row r="31">
          <cell r="A31" t="str">
            <v>ремонт ливневой канализ. Акт 20.03.20</v>
          </cell>
          <cell r="C31">
            <v>2546</v>
          </cell>
        </row>
        <row r="32">
          <cell r="C32">
            <v>1450.88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293656.87999999995</v>
          </cell>
        </row>
        <row r="12">
          <cell r="C12">
            <v>227864.22</v>
          </cell>
        </row>
        <row r="16">
          <cell r="C16">
            <v>181313.42699999997</v>
          </cell>
        </row>
        <row r="17">
          <cell r="C17">
            <v>47573.316000000006</v>
          </cell>
        </row>
        <row r="18">
          <cell r="C18">
            <v>1941.768</v>
          </cell>
        </row>
        <row r="19">
          <cell r="C19">
            <v>33333.684000000001</v>
          </cell>
        </row>
        <row r="20">
          <cell r="C20">
            <v>21844.890000000003</v>
          </cell>
        </row>
        <row r="21">
          <cell r="C21">
            <v>37540.847999999998</v>
          </cell>
        </row>
        <row r="22">
          <cell r="C22">
            <v>2022.6750000000002</v>
          </cell>
        </row>
        <row r="23">
          <cell r="C23">
            <v>12945.120000000003</v>
          </cell>
        </row>
        <row r="24">
          <cell r="C24">
            <v>404.53500000000008</v>
          </cell>
        </row>
        <row r="25">
          <cell r="C25">
            <v>242.721</v>
          </cell>
        </row>
        <row r="26">
          <cell r="C26">
            <v>23463.870000000003</v>
          </cell>
        </row>
        <row r="29">
          <cell r="A29" t="str">
            <v>дезинфекция вх.21 от 05.05.20</v>
          </cell>
          <cell r="C29">
            <v>15000</v>
          </cell>
        </row>
        <row r="30">
          <cell r="A30" t="str">
            <v>поверка,калибровка вх.26.05.20 Омский ЦСМ</v>
          </cell>
          <cell r="C30">
            <v>287.27999999999997</v>
          </cell>
        </row>
        <row r="31">
          <cell r="C31">
            <v>8176.59</v>
          </cell>
        </row>
      </sheetData>
      <sheetData sheetId="6" refreshError="1"/>
      <sheetData sheetId="7" refreshError="1"/>
      <sheetData sheetId="8" refreshError="1"/>
      <sheetData sheetId="9">
        <row r="11">
          <cell r="C11">
            <v>231389.14</v>
          </cell>
        </row>
        <row r="12">
          <cell r="C12">
            <v>271861.53000000003</v>
          </cell>
        </row>
        <row r="16">
          <cell r="C16">
            <v>159847.96699999998</v>
          </cell>
        </row>
        <row r="17">
          <cell r="C17">
            <v>47573.316000000006</v>
          </cell>
        </row>
        <row r="18">
          <cell r="C18">
            <v>1941.768</v>
          </cell>
        </row>
        <row r="19">
          <cell r="C19">
            <v>33333.684000000001</v>
          </cell>
        </row>
        <row r="20">
          <cell r="C20">
            <v>21844.890000000003</v>
          </cell>
        </row>
        <row r="21">
          <cell r="C21">
            <v>37540.847999999998</v>
          </cell>
        </row>
        <row r="22">
          <cell r="C22">
            <v>2022.6750000000002</v>
          </cell>
        </row>
        <row r="23">
          <cell r="C23">
            <v>12945.120000000003</v>
          </cell>
        </row>
        <row r="24">
          <cell r="C24">
            <v>404.53500000000008</v>
          </cell>
        </row>
        <row r="25">
          <cell r="C25">
            <v>242.721</v>
          </cell>
        </row>
        <row r="26">
          <cell r="C26">
            <v>1998.4099999999999</v>
          </cell>
        </row>
        <row r="34">
          <cell r="C34">
            <v>1998.4099999999999</v>
          </cell>
        </row>
      </sheetData>
      <sheetData sheetId="10" refreshError="1"/>
      <sheetData sheetId="11" refreshError="1"/>
      <sheetData sheetId="12" refreshError="1"/>
      <sheetData sheetId="13">
        <row r="11">
          <cell r="C11">
            <v>252120.32000000001</v>
          </cell>
        </row>
        <row r="12">
          <cell r="C12">
            <v>245904.5</v>
          </cell>
        </row>
        <row r="16">
          <cell r="C16">
            <v>178902.90699999998</v>
          </cell>
        </row>
        <row r="17">
          <cell r="C17">
            <v>47573.316000000006</v>
          </cell>
        </row>
        <row r="18">
          <cell r="C18">
            <v>1941.768</v>
          </cell>
        </row>
        <row r="19">
          <cell r="C19">
            <v>33333.684000000001</v>
          </cell>
        </row>
        <row r="20">
          <cell r="C20">
            <v>21844.890000000003</v>
          </cell>
        </row>
        <row r="21">
          <cell r="C21">
            <v>37540.847999999998</v>
          </cell>
        </row>
        <row r="22">
          <cell r="C22">
            <v>2022.6750000000002</v>
          </cell>
        </row>
        <row r="23">
          <cell r="C23">
            <v>12945.120000000003</v>
          </cell>
        </row>
        <row r="24">
          <cell r="C24">
            <v>404.53500000000008</v>
          </cell>
        </row>
        <row r="25">
          <cell r="C25">
            <v>242.721</v>
          </cell>
        </row>
        <row r="26">
          <cell r="C26">
            <v>21053.35</v>
          </cell>
        </row>
        <row r="29">
          <cell r="A29" t="str">
            <v>ремонт и остекленение оконных проемов акт 10.09.20</v>
          </cell>
          <cell r="C29">
            <v>1500</v>
          </cell>
        </row>
        <row r="30">
          <cell r="A30" t="str">
            <v>ремонт работы канализ.и водопровода вх..28.10.20 Гео Плюс</v>
          </cell>
          <cell r="C30">
            <v>15100</v>
          </cell>
        </row>
        <row r="34">
          <cell r="C34">
            <v>4453.3499999999995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.2020 год"/>
      <sheetName val="нач.+опл 1 кв.20"/>
      <sheetName val="26 сч.1кв.20"/>
      <sheetName val="матер.1кв.20"/>
      <sheetName val="2 кв.2020 год "/>
      <sheetName val="годовой 2020"/>
      <sheetName val="нач+опл год"/>
      <sheetName val="26 сч.2020"/>
      <sheetName val="матер 2020"/>
    </sheetNames>
    <sheetDataSet>
      <sheetData sheetId="0"/>
      <sheetData sheetId="1">
        <row r="7">
          <cell r="C7">
            <v>62052.939999999711</v>
          </cell>
        </row>
        <row r="37">
          <cell r="A37" t="str">
            <v>уборка и вывоз снега эксковатором-погрузчиком акт 03.02.20</v>
          </cell>
          <cell r="C37">
            <v>850</v>
          </cell>
        </row>
        <row r="38">
          <cell r="A38" t="str">
            <v>очистка козырьков от снега акт 05.02.20</v>
          </cell>
          <cell r="C38">
            <v>3000</v>
          </cell>
        </row>
        <row r="39">
          <cell r="A39" t="str">
            <v>уборка снега с козырьков акт 19.02.20</v>
          </cell>
          <cell r="C39">
            <v>1500</v>
          </cell>
        </row>
        <row r="40">
          <cell r="A40" t="str">
            <v>замена ,уст-ка лампы акт 05.02.20</v>
          </cell>
          <cell r="C40">
            <v>35</v>
          </cell>
        </row>
        <row r="41">
          <cell r="A41" t="str">
            <v>оценка соотверт лифтов вх. 30/1 28.02.20 ООО УралЛифтЭксперт</v>
          </cell>
          <cell r="C41">
            <v>6500</v>
          </cell>
        </row>
        <row r="42">
          <cell r="A42" t="str">
            <v>Технич.освидет.лифтов ООО УралЛифтЭксперт вх.30/20 06.03.20</v>
          </cell>
          <cell r="C42">
            <v>2551</v>
          </cell>
        </row>
      </sheetData>
      <sheetData sheetId="2"/>
      <sheetData sheetId="3"/>
      <sheetData sheetId="4">
        <row r="17">
          <cell r="E17">
            <v>834.60000000000014</v>
          </cell>
        </row>
      </sheetData>
      <sheetData sheetId="5"/>
      <sheetData sheetId="6"/>
      <sheetData sheetId="7">
        <row r="3">
          <cell r="C3">
            <v>836387.76</v>
          </cell>
          <cell r="D3">
            <v>826795.27</v>
          </cell>
        </row>
      </sheetData>
      <sheetData sheetId="8"/>
      <sheetData sheetId="9">
        <row r="27">
          <cell r="E27">
            <v>7199.67</v>
          </cell>
        </row>
        <row r="45">
          <cell r="E45">
            <v>2890.36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год 2019 "/>
      <sheetName val="1 кв.2020 г"/>
      <sheetName val="нач.+опл 1кв."/>
      <sheetName val="26 сч.1 кв."/>
      <sheetName val="матер 1 кв."/>
      <sheetName val="2 кв.2020 г"/>
      <sheetName val="нач.+опл 2 кв"/>
      <sheetName val="26 сч.2 кв."/>
      <sheetName val="матер 2 кв."/>
      <sheetName val="3 кв.2020 г "/>
      <sheetName val="нач.+опл 3кв"/>
      <sheetName val="26 сч.3кв"/>
      <sheetName val="матер 3 кв."/>
      <sheetName val="4 кв.2020 г  "/>
      <sheetName val="нач+опл 4кв."/>
      <sheetName val="26 сч.4кв."/>
      <sheetName val="матер 4кв,"/>
      <sheetName val="годовой 2020"/>
    </sheetNames>
    <sheetDataSet>
      <sheetData sheetId="0">
        <row r="10">
          <cell r="C10">
            <v>283722.3936645161</v>
          </cell>
        </row>
      </sheetData>
      <sheetData sheetId="1">
        <row r="6">
          <cell r="C6">
            <v>224858.19999999995</v>
          </cell>
        </row>
        <row r="7">
          <cell r="C7">
            <v>275614.89</v>
          </cell>
        </row>
        <row r="8">
          <cell r="C8">
            <v>248013.06</v>
          </cell>
        </row>
        <row r="12">
          <cell r="C12">
            <v>230077.31399999995</v>
          </cell>
        </row>
        <row r="13">
          <cell r="C13">
            <v>49271.714999999997</v>
          </cell>
        </row>
        <row r="14">
          <cell r="C14">
            <v>2294.8469999999998</v>
          </cell>
        </row>
        <row r="15">
          <cell r="C15">
            <v>4724.6849999999986</v>
          </cell>
        </row>
        <row r="16">
          <cell r="C16">
            <v>15388.973999999998</v>
          </cell>
        </row>
        <row r="17">
          <cell r="C17">
            <v>15388.973999999998</v>
          </cell>
        </row>
        <row r="18">
          <cell r="C18">
            <v>11879.208000000001</v>
          </cell>
        </row>
        <row r="19">
          <cell r="C19">
            <v>20653.623</v>
          </cell>
        </row>
        <row r="20">
          <cell r="C20">
            <v>2429.8380000000002</v>
          </cell>
        </row>
        <row r="21">
          <cell r="C21">
            <v>13094.127</v>
          </cell>
        </row>
        <row r="22">
          <cell r="C22">
            <v>25648.289999999997</v>
          </cell>
        </row>
        <row r="23">
          <cell r="C23">
            <v>404.97299999999996</v>
          </cell>
        </row>
        <row r="24">
          <cell r="C24">
            <v>674.95500000000004</v>
          </cell>
        </row>
        <row r="25">
          <cell r="C25">
            <v>15523.964999999998</v>
          </cell>
        </row>
        <row r="26">
          <cell r="C26">
            <v>43249.77</v>
          </cell>
        </row>
        <row r="27">
          <cell r="C27">
            <v>9449.3699999999972</v>
          </cell>
        </row>
        <row r="36">
          <cell r="A36" t="str">
            <v>уборка снега эксковатором ИП Казанцев акт 03.02.20</v>
          </cell>
          <cell r="C36">
            <v>5100</v>
          </cell>
        </row>
        <row r="37">
          <cell r="A37" t="str">
            <v>устройство водотводящ.желоба акт 04.02.20</v>
          </cell>
          <cell r="C37">
            <v>23054</v>
          </cell>
        </row>
        <row r="38">
          <cell r="A38" t="str">
            <v>уборка придомовой тер-ии от снега и наледи ИП Казанцев акт 06.03.19</v>
          </cell>
          <cell r="C38">
            <v>12600</v>
          </cell>
        </row>
        <row r="39">
          <cell r="C39">
            <v>2495.77</v>
          </cell>
        </row>
      </sheetData>
      <sheetData sheetId="2" refreshError="1"/>
      <sheetData sheetId="3" refreshError="1"/>
      <sheetData sheetId="4" refreshError="1"/>
      <sheetData sheetId="5">
        <row r="7">
          <cell r="C7">
            <v>275614.89</v>
          </cell>
        </row>
        <row r="8">
          <cell r="C8">
            <v>283069.69</v>
          </cell>
        </row>
        <row r="12">
          <cell r="C12">
            <v>230558.01399999997</v>
          </cell>
        </row>
        <row r="13">
          <cell r="C13">
            <v>49271.714999999997</v>
          </cell>
        </row>
        <row r="14">
          <cell r="C14">
            <v>2294.8469999999998</v>
          </cell>
        </row>
        <row r="15">
          <cell r="C15">
            <v>4724.6849999999986</v>
          </cell>
        </row>
        <row r="16">
          <cell r="C16">
            <v>15388.973999999998</v>
          </cell>
        </row>
        <row r="17">
          <cell r="C17">
            <v>15388.973999999998</v>
          </cell>
        </row>
        <row r="18">
          <cell r="C18">
            <v>11879.208000000001</v>
          </cell>
        </row>
        <row r="19">
          <cell r="C19">
            <v>20653.623</v>
          </cell>
        </row>
        <row r="20">
          <cell r="C20">
            <v>2429.8380000000002</v>
          </cell>
        </row>
        <row r="21">
          <cell r="C21">
            <v>13094.127</v>
          </cell>
        </row>
        <row r="22">
          <cell r="C22">
            <v>25648.289999999997</v>
          </cell>
        </row>
        <row r="23">
          <cell r="C23">
            <v>404.97299999999996</v>
          </cell>
        </row>
        <row r="24">
          <cell r="C24">
            <v>674.95500000000004</v>
          </cell>
        </row>
        <row r="25">
          <cell r="C25">
            <v>15523.964999999998</v>
          </cell>
        </row>
        <row r="26">
          <cell r="C26">
            <v>43730.47</v>
          </cell>
        </row>
        <row r="27">
          <cell r="C27">
            <v>9449.3699999999972</v>
          </cell>
        </row>
        <row r="36">
          <cell r="A36" t="str">
            <v>замена резьб соедин.на стояке ГВС акт 02.04.20</v>
          </cell>
          <cell r="C36">
            <v>1800</v>
          </cell>
        </row>
        <row r="37">
          <cell r="A37" t="str">
            <v>ремонт шиферной кровли 20м2 акт 10.04.20</v>
          </cell>
          <cell r="C37">
            <v>2323</v>
          </cell>
        </row>
        <row r="38">
          <cell r="A38" t="str">
            <v>покраска теплового узла акт 30.04.20</v>
          </cell>
          <cell r="C38">
            <v>374.88</v>
          </cell>
        </row>
        <row r="39">
          <cell r="A39" t="str">
            <v>покос травы 15.05.20</v>
          </cell>
          <cell r="C39">
            <v>428.5</v>
          </cell>
        </row>
        <row r="40">
          <cell r="A40" t="str">
            <v>улсуги по калибровке вх.26.05.20 Омский ЦСМ</v>
          </cell>
          <cell r="C40">
            <v>191.52</v>
          </cell>
        </row>
        <row r="41">
          <cell r="A41" t="str">
            <v xml:space="preserve">работы по ремонту приямков вх.22.06.20 ИП Немецких </v>
          </cell>
          <cell r="C41">
            <v>36800</v>
          </cell>
        </row>
        <row r="42">
          <cell r="C42">
            <v>1812.5699999999997</v>
          </cell>
        </row>
      </sheetData>
      <sheetData sheetId="6" refreshError="1"/>
      <sheetData sheetId="7" refreshError="1"/>
      <sheetData sheetId="8" refreshError="1"/>
      <sheetData sheetId="9">
        <row r="7">
          <cell r="C7">
            <v>276816.27</v>
          </cell>
        </row>
        <row r="8">
          <cell r="C8">
            <v>269254.67</v>
          </cell>
        </row>
        <row r="12">
          <cell r="C12">
            <v>203931.40399999998</v>
          </cell>
        </row>
        <row r="13">
          <cell r="C13">
            <v>49271.714999999997</v>
          </cell>
        </row>
        <row r="14">
          <cell r="C14">
            <v>2294.8469999999998</v>
          </cell>
        </row>
        <row r="15">
          <cell r="C15">
            <v>4724.6849999999986</v>
          </cell>
        </row>
        <row r="16">
          <cell r="C16">
            <v>15388.973999999998</v>
          </cell>
        </row>
        <row r="17">
          <cell r="C17">
            <v>15388.973999999998</v>
          </cell>
        </row>
        <row r="18">
          <cell r="C18">
            <v>11879.208000000001</v>
          </cell>
        </row>
        <row r="19">
          <cell r="C19">
            <v>20653.623</v>
          </cell>
        </row>
        <row r="20">
          <cell r="C20">
            <v>2429.8380000000002</v>
          </cell>
        </row>
        <row r="21">
          <cell r="C21">
            <v>13094.127</v>
          </cell>
        </row>
        <row r="22">
          <cell r="C22">
            <v>25648.289999999997</v>
          </cell>
        </row>
        <row r="23">
          <cell r="C23">
            <v>404.97299999999996</v>
          </cell>
        </row>
        <row r="24">
          <cell r="C24">
            <v>674.95500000000004</v>
          </cell>
        </row>
        <row r="25">
          <cell r="C25">
            <v>15523.964999999998</v>
          </cell>
        </row>
        <row r="26">
          <cell r="C26">
            <v>17103.86</v>
          </cell>
        </row>
        <row r="27">
          <cell r="C27">
            <v>9449.3699999999972</v>
          </cell>
        </row>
        <row r="36">
          <cell r="A36" t="str">
            <v>дезинфекция 17.07.20,24.07.20 ООО Эк Альфа</v>
          </cell>
          <cell r="C36">
            <v>4320</v>
          </cell>
        </row>
        <row r="37">
          <cell r="A37" t="str">
            <v>окраска входных дверей акт 07.07.20</v>
          </cell>
          <cell r="C37">
            <v>9276.7000000000007</v>
          </cell>
        </row>
        <row r="38">
          <cell r="C38">
            <v>3507.1599999999994</v>
          </cell>
        </row>
      </sheetData>
      <sheetData sheetId="10" refreshError="1"/>
      <sheetData sheetId="11" refreshError="1"/>
      <sheetData sheetId="12" refreshError="1"/>
      <sheetData sheetId="13">
        <row r="7">
          <cell r="C7">
            <v>276816.27</v>
          </cell>
        </row>
        <row r="8">
          <cell r="C8">
            <v>304888.01</v>
          </cell>
        </row>
        <row r="12">
          <cell r="C12">
            <v>316277.18399999995</v>
          </cell>
        </row>
        <row r="13">
          <cell r="C13">
            <v>49271.714999999997</v>
          </cell>
        </row>
        <row r="14">
          <cell r="C14">
            <v>2294.8469999999998</v>
          </cell>
        </row>
        <row r="15">
          <cell r="C15">
            <v>4724.6849999999986</v>
          </cell>
        </row>
        <row r="16">
          <cell r="C16">
            <v>15388.973999999998</v>
          </cell>
        </row>
        <row r="17">
          <cell r="C17">
            <v>15388.973999999998</v>
          </cell>
        </row>
        <row r="18">
          <cell r="C18">
            <v>11879.208000000001</v>
          </cell>
        </row>
        <row r="19">
          <cell r="C19">
            <v>20653.623</v>
          </cell>
        </row>
        <row r="20">
          <cell r="C20">
            <v>2429.8380000000002</v>
          </cell>
        </row>
        <row r="21">
          <cell r="C21">
            <v>13094.127</v>
          </cell>
        </row>
        <row r="22">
          <cell r="C22">
            <v>25648.289999999997</v>
          </cell>
        </row>
        <row r="23">
          <cell r="C23">
            <v>404.97299999999996</v>
          </cell>
        </row>
        <row r="24">
          <cell r="C24">
            <v>674.95500000000004</v>
          </cell>
        </row>
        <row r="25">
          <cell r="C25">
            <v>15523.964999999998</v>
          </cell>
        </row>
        <row r="26">
          <cell r="C26">
            <v>129449.64</v>
          </cell>
        </row>
        <row r="27">
          <cell r="C27">
            <v>9449.3699999999972</v>
          </cell>
        </row>
        <row r="36">
          <cell r="A36" t="str">
            <v>ИП Немецких ремонт подьезда вх.4 от 30.12.20,акт 22.12.20</v>
          </cell>
          <cell r="C36">
            <v>115000</v>
          </cell>
        </row>
        <row r="37">
          <cell r="A37" t="str">
            <v>ЭК Альфа дезинфекция</v>
          </cell>
          <cell r="C37">
            <v>2160</v>
          </cell>
        </row>
        <row r="38">
          <cell r="C38">
            <v>12289.64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год 2016"/>
      <sheetName val="1 кв 2017"/>
      <sheetName val="нач.+опл. 1кв."/>
      <sheetName val="26 сч. 01.17"/>
      <sheetName val="матер. 01.17"/>
      <sheetName val="2 кв 2017"/>
      <sheetName val="нач.+опл. 2 кв."/>
      <sheetName val="26 сч. 2 кв."/>
      <sheetName val="матер. 02.17"/>
      <sheetName val="матер. 07"/>
      <sheetName val="3 кв 2017"/>
      <sheetName val="нач.+опл"/>
      <sheetName val="26 сч."/>
      <sheetName val="матер 3 кв."/>
      <sheetName val="4 кв 2017"/>
      <sheetName val="год 2017 "/>
      <sheetName val="нач+опл"/>
      <sheetName val="26 сч.4 кв."/>
      <sheetName val="матер.4 кв."/>
      <sheetName val="Волховстроя"/>
      <sheetName val="тек.ремонт 2017"/>
      <sheetName val="1 кв 2018"/>
      <sheetName val="нач.+опл 1кв.2018"/>
      <sheetName val="матер.1кв.2018"/>
      <sheetName val="26 сч.1кв.2018"/>
      <sheetName val="2 кв 2018 "/>
      <sheetName val="нач.+опл 2 кв.2018"/>
      <sheetName val="26 сч.2 кв."/>
      <sheetName val="матер 2 кв."/>
      <sheetName val="3 кв 2018 "/>
      <sheetName val="нач.+опал 3кв."/>
      <sheetName val="26сч.3 кв."/>
      <sheetName val="матер.3 кв."/>
      <sheetName val="4 кв 2018"/>
      <sheetName val="нач+опл 4кв."/>
      <sheetName val="26 сч. 4кв."/>
      <sheetName val="матер. 4 кв."/>
      <sheetName val="год 2018 "/>
      <sheetName val="1 кв. 2019"/>
      <sheetName val="нач.+опл 1 кв.2019"/>
      <sheetName val="26сч.1.к2019"/>
      <sheetName val="матер.1кв.2019"/>
    </sheetNames>
    <sheetDataSet>
      <sheetData sheetId="0"/>
      <sheetData sheetId="1">
        <row r="51">
          <cell r="C51">
            <v>33608.501100000001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1">
          <cell r="C3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8">
          <cell r="A38" t="str">
            <v>услуги по поверке,калибровке ср-в измер.теплосчетчика вх.б/н 02.03.18</v>
          </cell>
        </row>
      </sheetData>
      <sheetData sheetId="22"/>
      <sheetData sheetId="23"/>
      <sheetData sheetId="24"/>
      <sheetData sheetId="25">
        <row r="38">
          <cell r="A38" t="str">
            <v>работы по замене стояка канализации актт 26.04.2018</v>
          </cell>
        </row>
      </sheetData>
      <sheetData sheetId="26"/>
      <sheetData sheetId="27"/>
      <sheetData sheetId="28"/>
      <sheetData sheetId="29">
        <row r="38">
          <cell r="A38" t="str">
            <v>ОАО Оммет резка акт1118021917 от 16.07.18</v>
          </cell>
        </row>
      </sheetData>
      <sheetData sheetId="30"/>
      <sheetData sheetId="31"/>
      <sheetData sheetId="32"/>
      <sheetData sheetId="33">
        <row r="9">
          <cell r="C9">
            <v>156606.13999999996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ерелета нач.выст"/>
      <sheetName val="Лукашевича нач.выст"/>
      <sheetName val="Орджоник. нач.выст ГАЗ"/>
      <sheetName val="Орджоник. нач.выст ЭЛ"/>
      <sheetName val="Добров. нач.выст"/>
      <sheetName val="Волховстроя. нач.выст"/>
      <sheetName val="Яковлева. нач.выст"/>
      <sheetName val="Рабиновича нач.выст"/>
      <sheetName val="РСО 2017"/>
      <sheetName val="ОДН свод за 2017"/>
      <sheetName val="Свод"/>
      <sheetName val="ПЭСК"/>
      <sheetName val="показания элэн"/>
      <sheetName val="показания элэн 2018"/>
      <sheetName val="РСО 2018"/>
      <sheetName val="ОДН свод за 2018"/>
      <sheetName val="эл.эн апрель 2018"/>
      <sheetName val="РСО 2019"/>
      <sheetName val="ОДН свод за 2019"/>
      <sheetName val="РСО 2020"/>
      <sheetName val="ОДН свод за 2020"/>
      <sheetName val="звездная"/>
      <sheetName val="Лист1"/>
      <sheetName val="Лист3"/>
      <sheetName val="ОДН кор-ка по домам"/>
      <sheetName val="Кр.путь э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AA12">
            <v>189798.96580000001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AA11">
            <v>279540.88760000002</v>
          </cell>
        </row>
      </sheetData>
      <sheetData sheetId="16"/>
      <sheetData sheetId="17"/>
      <sheetData sheetId="18">
        <row r="6">
          <cell r="Z6">
            <v>478022.1399999999</v>
          </cell>
        </row>
      </sheetData>
      <sheetData sheetId="19">
        <row r="3">
          <cell r="E3">
            <v>3728.9199999999996</v>
          </cell>
        </row>
      </sheetData>
      <sheetData sheetId="20">
        <row r="7">
          <cell r="N7">
            <v>34576.17</v>
          </cell>
        </row>
        <row r="12">
          <cell r="Z12">
            <v>137638.32539999997</v>
          </cell>
        </row>
        <row r="13">
          <cell r="Z13">
            <v>92859.79</v>
          </cell>
        </row>
        <row r="14">
          <cell r="Z14">
            <v>48411.840000000011</v>
          </cell>
        </row>
        <row r="17">
          <cell r="Z17">
            <v>351704.88</v>
          </cell>
          <cell r="AA17">
            <v>207034.02259999997</v>
          </cell>
        </row>
        <row r="18">
          <cell r="Z18">
            <v>10547.88</v>
          </cell>
          <cell r="AA18">
            <v>113137.62999999998</v>
          </cell>
        </row>
        <row r="19">
          <cell r="Z19">
            <v>55569.479999999996</v>
          </cell>
          <cell r="AA19">
            <v>9187.3679999999986</v>
          </cell>
        </row>
        <row r="23">
          <cell r="AA23">
            <v>30896.513200000001</v>
          </cell>
        </row>
        <row r="29">
          <cell r="Z29">
            <v>13302.7598</v>
          </cell>
        </row>
        <row r="30">
          <cell r="Z30">
            <v>6984.1540000000005</v>
          </cell>
        </row>
        <row r="31">
          <cell r="Z31">
            <v>387.92399999999998</v>
          </cell>
        </row>
        <row r="34">
          <cell r="Z34">
            <v>98503.560000000012</v>
          </cell>
          <cell r="AA34">
            <v>69020.108999999982</v>
          </cell>
        </row>
        <row r="35">
          <cell r="Z35">
            <v>5398.9199999999992</v>
          </cell>
          <cell r="AA35">
            <v>42583.75</v>
          </cell>
        </row>
        <row r="36">
          <cell r="Z36">
            <v>24835.08</v>
          </cell>
          <cell r="AA36">
            <v>4962.6360000000004</v>
          </cell>
        </row>
        <row r="39">
          <cell r="Z39">
            <v>41346.18</v>
          </cell>
          <cell r="AA39">
            <v>57449.424400000004</v>
          </cell>
        </row>
        <row r="40">
          <cell r="Z40">
            <v>4699.3200000000006</v>
          </cell>
          <cell r="AA40">
            <v>43581.738000000005</v>
          </cell>
        </row>
        <row r="41">
          <cell r="Z41">
            <v>23039.279999999992</v>
          </cell>
          <cell r="AA41">
            <v>12335.495999999999</v>
          </cell>
        </row>
        <row r="44">
          <cell r="Z44">
            <v>15323.700000000004</v>
          </cell>
          <cell r="AA44">
            <v>24297.7788</v>
          </cell>
        </row>
        <row r="45">
          <cell r="Z45">
            <v>2541.9599999999996</v>
          </cell>
          <cell r="AA45">
            <v>4159.808</v>
          </cell>
        </row>
        <row r="46">
          <cell r="Z46">
            <v>14923.860000000002</v>
          </cell>
          <cell r="AA46">
            <v>74501.867999999988</v>
          </cell>
        </row>
        <row r="49">
          <cell r="Z49">
            <v>94718.459999999992</v>
          </cell>
          <cell r="AA49">
            <v>40161.479800000001</v>
          </cell>
        </row>
        <row r="50">
          <cell r="Z50">
            <v>12648</v>
          </cell>
          <cell r="AA50">
            <v>49693.907999999996</v>
          </cell>
        </row>
        <row r="51">
          <cell r="Z51">
            <v>31054.899999999994</v>
          </cell>
          <cell r="AA51">
            <v>32026.079999999994</v>
          </cell>
        </row>
        <row r="59">
          <cell r="Z59">
            <v>244124.13579999999</v>
          </cell>
        </row>
        <row r="60">
          <cell r="Z60">
            <v>4644.7439999999997</v>
          </cell>
        </row>
        <row r="61">
          <cell r="Z61">
            <v>9453.1919999999991</v>
          </cell>
        </row>
        <row r="64">
          <cell r="Z64">
            <v>21693.169600000001</v>
          </cell>
        </row>
        <row r="65">
          <cell r="Z65">
            <v>4776.0967999999993</v>
          </cell>
        </row>
        <row r="66">
          <cell r="Z66">
            <v>8.1479999999999997</v>
          </cell>
        </row>
        <row r="101">
          <cell r="B101">
            <v>1328.2675999999988</v>
          </cell>
          <cell r="C101">
            <v>530.39599999999996</v>
          </cell>
          <cell r="D101">
            <v>2320.152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.2020 год"/>
      <sheetName val="нач.+опл 1 кв."/>
      <sheetName val="26 сч.1 кв."/>
      <sheetName val="матер.1 кв."/>
      <sheetName val="2 кв.2020 год "/>
      <sheetName val="нач.+опл 2кв."/>
      <sheetName val="26сч. 2кв."/>
      <sheetName val="матер.2 кв."/>
      <sheetName val="3 кв.2020 год  "/>
      <sheetName val="нач+опл3 кв"/>
      <sheetName val="26сч3кв"/>
      <sheetName val="матер3кв"/>
      <sheetName val="4 кв.2020 год"/>
      <sheetName val="нач+опл 4 кв"/>
      <sheetName val="26 сч. 4 кв."/>
      <sheetName val="матер 4 кв."/>
      <sheetName val="годовой 2020 "/>
    </sheetNames>
    <sheetDataSet>
      <sheetData sheetId="0">
        <row r="13">
          <cell r="D13">
            <v>164749.9356</v>
          </cell>
        </row>
      </sheetData>
      <sheetData sheetId="1">
        <row r="9">
          <cell r="D9">
            <v>201624.93000000017</v>
          </cell>
        </row>
        <row r="10">
          <cell r="D10">
            <v>339330.96</v>
          </cell>
        </row>
        <row r="11">
          <cell r="D11">
            <v>290984.18</v>
          </cell>
        </row>
        <row r="15">
          <cell r="D15">
            <v>250726.91</v>
          </cell>
        </row>
        <row r="16">
          <cell r="D16">
            <v>57834</v>
          </cell>
        </row>
        <row r="17">
          <cell r="D17">
            <v>2313.36</v>
          </cell>
        </row>
        <row r="18">
          <cell r="D18">
            <v>16329.599999999999</v>
          </cell>
        </row>
        <row r="19">
          <cell r="D19">
            <v>19731.599999999999</v>
          </cell>
        </row>
        <row r="20">
          <cell r="D20">
            <v>29937.600000000002</v>
          </cell>
        </row>
        <row r="21">
          <cell r="D21">
            <v>23269.68</v>
          </cell>
        </row>
        <row r="22">
          <cell r="D22">
            <v>54432</v>
          </cell>
        </row>
        <row r="25">
          <cell r="D25">
            <v>13199.76</v>
          </cell>
        </row>
        <row r="26">
          <cell r="D26">
            <v>680.40000000000009</v>
          </cell>
        </row>
        <row r="27">
          <cell r="D27">
            <v>15649.199999999999</v>
          </cell>
        </row>
        <row r="28">
          <cell r="D28">
            <v>8368.43</v>
          </cell>
        </row>
        <row r="29">
          <cell r="D29">
            <v>7620.4800000000014</v>
          </cell>
        </row>
        <row r="30">
          <cell r="D30">
            <v>1360.8000000000002</v>
          </cell>
        </row>
        <row r="39">
          <cell r="B39" t="str">
            <v>Оценка соответ.лифтов ООО УралЛифтэксперт вх.30/1 28.02.20</v>
          </cell>
          <cell r="D39">
            <v>6500</v>
          </cell>
        </row>
        <row r="50">
          <cell r="D50">
            <v>1868.43</v>
          </cell>
        </row>
      </sheetData>
      <sheetData sheetId="2" refreshError="1"/>
      <sheetData sheetId="3" refreshError="1"/>
      <sheetData sheetId="4" refreshError="1"/>
      <sheetData sheetId="5">
        <row r="10">
          <cell r="D10">
            <v>339330.96</v>
          </cell>
        </row>
        <row r="11">
          <cell r="D11">
            <v>337667.65</v>
          </cell>
        </row>
        <row r="15">
          <cell r="D15">
            <v>280099.7</v>
          </cell>
        </row>
        <row r="16">
          <cell r="D16">
            <v>57834</v>
          </cell>
        </row>
        <row r="17">
          <cell r="D17">
            <v>2313.36</v>
          </cell>
        </row>
        <row r="18">
          <cell r="D18">
            <v>16329.599999999999</v>
          </cell>
        </row>
        <row r="19">
          <cell r="D19">
            <v>19731.599999999999</v>
          </cell>
        </row>
        <row r="20">
          <cell r="D20">
            <v>29937.600000000002</v>
          </cell>
        </row>
        <row r="21">
          <cell r="D21">
            <v>23269.68</v>
          </cell>
        </row>
        <row r="22">
          <cell r="D22">
            <v>54432</v>
          </cell>
        </row>
        <row r="25">
          <cell r="D25">
            <v>13199.76</v>
          </cell>
        </row>
        <row r="26">
          <cell r="D26">
            <v>680.40000000000009</v>
          </cell>
        </row>
        <row r="27">
          <cell r="D27">
            <v>15649.199999999999</v>
          </cell>
        </row>
        <row r="28">
          <cell r="D28">
            <v>37741.22</v>
          </cell>
        </row>
        <row r="29">
          <cell r="D29">
            <v>7620.4800000000014</v>
          </cell>
        </row>
        <row r="30">
          <cell r="D30">
            <v>1360.8000000000002</v>
          </cell>
        </row>
        <row r="39">
          <cell r="B39" t="str">
            <v>дезинфекция от Ковид 19 ЭК Альфа вх.05.06.20,вх.25.06.20, вх.17.06.20</v>
          </cell>
          <cell r="D39">
            <v>20648</v>
          </cell>
        </row>
        <row r="40">
          <cell r="B40" t="str">
            <v>уборка преддомовой тер-рии ,покраска бордюров акт 14.05.20</v>
          </cell>
          <cell r="D40">
            <v>1061.28</v>
          </cell>
        </row>
        <row r="41">
          <cell r="B41" t="str">
            <v>покос травы акт 15.05.20</v>
          </cell>
          <cell r="D41">
            <v>131.25</v>
          </cell>
        </row>
        <row r="42">
          <cell r="B42" t="str">
            <v>установка светодиодных светильников акт 19.05.20</v>
          </cell>
          <cell r="D42">
            <v>7217.38</v>
          </cell>
        </row>
        <row r="43">
          <cell r="B43" t="str">
            <v>покраска лавочек,качель и т.дво дворе дома  акт 19.05.20</v>
          </cell>
          <cell r="D43">
            <v>1565.52</v>
          </cell>
        </row>
        <row r="44">
          <cell r="D44">
            <v>7117.79</v>
          </cell>
        </row>
      </sheetData>
      <sheetData sheetId="6" refreshError="1"/>
      <sheetData sheetId="7" refreshError="1"/>
      <sheetData sheetId="8" refreshError="1"/>
      <sheetData sheetId="9">
        <row r="10">
          <cell r="D10">
            <v>341146.62</v>
          </cell>
        </row>
        <row r="11">
          <cell r="D11">
            <v>338783.42000000004</v>
          </cell>
        </row>
        <row r="15">
          <cell r="D15">
            <v>426326.6</v>
          </cell>
        </row>
        <row r="16">
          <cell r="D16">
            <v>57834</v>
          </cell>
        </row>
        <row r="17">
          <cell r="D17">
            <v>2313.36</v>
          </cell>
        </row>
        <row r="18">
          <cell r="D18">
            <v>16329.599999999999</v>
          </cell>
        </row>
        <row r="19">
          <cell r="D19">
            <v>19731.599999999999</v>
          </cell>
        </row>
        <row r="20">
          <cell r="D20">
            <v>29937.600000000002</v>
          </cell>
        </row>
        <row r="21">
          <cell r="D21">
            <v>23269.68</v>
          </cell>
        </row>
        <row r="22">
          <cell r="D22">
            <v>54432</v>
          </cell>
        </row>
        <row r="25">
          <cell r="D25">
            <v>13199.76</v>
          </cell>
        </row>
        <row r="26">
          <cell r="D26">
            <v>680.40000000000009</v>
          </cell>
        </row>
        <row r="27">
          <cell r="D27">
            <v>15649.199999999999</v>
          </cell>
        </row>
        <row r="28">
          <cell r="D28">
            <v>183968.12</v>
          </cell>
        </row>
        <row r="29">
          <cell r="D29">
            <v>7620.4800000000014</v>
          </cell>
        </row>
        <row r="30">
          <cell r="D30">
            <v>1360.8000000000002</v>
          </cell>
        </row>
        <row r="39">
          <cell r="B39" t="str">
            <v>замена уплот.прокладок на тепловом узле акт 14.09.20</v>
          </cell>
          <cell r="D39">
            <v>90</v>
          </cell>
        </row>
        <row r="40">
          <cell r="B40" t="str">
            <v>замена стояка кв.13 акт 08.09.20</v>
          </cell>
          <cell r="D40">
            <v>1500</v>
          </cell>
        </row>
        <row r="41">
          <cell r="B41" t="str">
            <v>дезинфекция ЭК Альфа 16.07.20</v>
          </cell>
          <cell r="D41">
            <v>5256</v>
          </cell>
        </row>
        <row r="42">
          <cell r="B42" t="str">
            <v>ремонт водоснабж. В подвале  28.08.20 Гео Плюс ООО</v>
          </cell>
          <cell r="D42">
            <v>168700</v>
          </cell>
        </row>
        <row r="43">
          <cell r="D43">
            <v>8422.119999999999</v>
          </cell>
        </row>
      </sheetData>
      <sheetData sheetId="10" refreshError="1"/>
      <sheetData sheetId="11" refreshError="1"/>
      <sheetData sheetId="12" refreshError="1"/>
      <sheetData sheetId="13">
        <row r="10">
          <cell r="D10">
            <v>341096.82</v>
          </cell>
        </row>
        <row r="11">
          <cell r="D11">
            <v>376264.68000000005</v>
          </cell>
        </row>
        <row r="15">
          <cell r="D15">
            <v>426415.68</v>
          </cell>
        </row>
        <row r="16">
          <cell r="D16">
            <v>57834</v>
          </cell>
        </row>
        <row r="17">
          <cell r="D17">
            <v>2313.36</v>
          </cell>
        </row>
        <row r="18">
          <cell r="D18">
            <v>16329.599999999999</v>
          </cell>
        </row>
        <row r="19">
          <cell r="D19">
            <v>19731.599999999999</v>
          </cell>
        </row>
        <row r="20">
          <cell r="D20">
            <v>29937.600000000002</v>
          </cell>
        </row>
        <row r="21">
          <cell r="D21">
            <v>23269.68</v>
          </cell>
        </row>
        <row r="22">
          <cell r="D22">
            <v>54432</v>
          </cell>
        </row>
        <row r="24">
          <cell r="D24">
            <v>1500</v>
          </cell>
        </row>
        <row r="25">
          <cell r="D25">
            <v>13199.76</v>
          </cell>
        </row>
        <row r="26">
          <cell r="D26">
            <v>680.40000000000009</v>
          </cell>
        </row>
        <row r="27">
          <cell r="D27">
            <v>15649.199999999999</v>
          </cell>
        </row>
        <row r="28">
          <cell r="D28">
            <v>182557.2</v>
          </cell>
        </row>
        <row r="29">
          <cell r="D29">
            <v>7620.4800000000014</v>
          </cell>
        </row>
        <row r="30">
          <cell r="D30">
            <v>1360.8000000000002</v>
          </cell>
        </row>
        <row r="39">
          <cell r="B39" t="str">
            <v>технич освидет.лифт. Вх.30/5 11.12.20 ООО УралЛифтэксперт</v>
          </cell>
          <cell r="D39">
            <v>3865</v>
          </cell>
        </row>
        <row r="40">
          <cell r="B40" t="str">
            <v>замена розлива ГВС акт 20.10.20</v>
          </cell>
          <cell r="D40">
            <v>168700</v>
          </cell>
        </row>
        <row r="49">
          <cell r="D49">
            <v>9992.1999999999989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-ти этажка"/>
      <sheetName val="новый (2017)"/>
      <sheetName val="новый (2017) 2"/>
      <sheetName val="новый (2017) 3"/>
      <sheetName val="новый (2017) 4"/>
      <sheetName val="новый (2017) 5"/>
      <sheetName val="новый (2017) 6"/>
      <sheetName val="новый (2017) 7"/>
      <sheetName val="новый (2017) 8"/>
      <sheetName val="новый (2019) 9 (сов.дома)"/>
      <sheetName val="новый (2019) 9"/>
      <sheetName val="новый (2017) 9"/>
      <sheetName val="новый (2017) 10"/>
      <sheetName val="новый (2017) 11"/>
      <sheetName val="Волгоград 32Б"/>
      <sheetName val="Волгр 40"/>
      <sheetName val="Волгр 44"/>
      <sheetName val="новый д4"/>
      <sheetName val="расчет"/>
      <sheetName val="новый нт20"/>
      <sheetName val="новый к 12.2 (2017)"/>
      <sheetName val="новый средний"/>
      <sheetName val="новый (2018) Л9"/>
      <sheetName val="новый (2018) Брат "/>
      <sheetName val="новый (2018) 16ВГ"/>
      <sheetName val="новый (2018) А2"/>
      <sheetName val="новый к 105"/>
      <sheetName val="новый к 107"/>
      <sheetName val="новый к 107 (2)"/>
      <sheetName val="новый з 2а"/>
      <sheetName val="кр.91"/>
      <sheetName val="новый "/>
      <sheetName val="новый ОР"/>
      <sheetName val="Рабиновича 2019"/>
      <sheetName val="конева 2019 (2)"/>
      <sheetName val="тариф 20 к.12к2"/>
      <sheetName val="кр28"/>
      <sheetName val="Добр4"/>
      <sheetName val="загород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D12">
            <v>0.30000000000000004</v>
          </cell>
        </row>
      </sheetData>
      <sheetData sheetId="13">
        <row r="22">
          <cell r="B22" t="str">
            <v>Содержание и обслуживание лифтов</v>
          </cell>
        </row>
      </sheetData>
      <sheetData sheetId="14">
        <row r="12">
          <cell r="D12">
            <v>0.30000000000000004</v>
          </cell>
        </row>
      </sheetData>
      <sheetData sheetId="15">
        <row r="14">
          <cell r="J14">
            <v>3.69</v>
          </cell>
        </row>
      </sheetData>
      <sheetData sheetId="16"/>
      <sheetData sheetId="17">
        <row r="28">
          <cell r="B28" t="str">
            <v>Инвентарь,спецодежда,моющие средства и пр.</v>
          </cell>
        </row>
      </sheetData>
      <sheetData sheetId="18"/>
      <sheetData sheetId="19">
        <row r="14">
          <cell r="G14">
            <v>4</v>
          </cell>
        </row>
      </sheetData>
      <sheetData sheetId="20"/>
      <sheetData sheetId="21"/>
      <sheetData sheetId="22"/>
      <sheetData sheetId="23"/>
      <sheetData sheetId="24"/>
      <sheetData sheetId="25">
        <row r="18">
          <cell r="D18">
            <v>0.8</v>
          </cell>
        </row>
      </sheetData>
      <sheetData sheetId="26"/>
      <sheetData sheetId="27">
        <row r="18">
          <cell r="D18">
            <v>0.8</v>
          </cell>
        </row>
      </sheetData>
      <sheetData sheetId="28" refreshError="1"/>
      <sheetData sheetId="29" refreshError="1"/>
      <sheetData sheetId="30" refreshError="1"/>
      <sheetData sheetId="31">
        <row r="15">
          <cell r="C15">
            <v>0.38</v>
          </cell>
        </row>
      </sheetData>
      <sheetData sheetId="32" refreshError="1"/>
      <sheetData sheetId="33">
        <row r="10">
          <cell r="D10">
            <v>3152.7</v>
          </cell>
        </row>
      </sheetData>
      <sheetData sheetId="34">
        <row r="16">
          <cell r="F16">
            <v>0.6</v>
          </cell>
        </row>
      </sheetData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од 2019 "/>
      <sheetName val="1 кв.2020 год"/>
      <sheetName val="нач.опл 1кв"/>
      <sheetName val="26 сч.1кв."/>
      <sheetName val="матер.1 кв."/>
      <sheetName val="2-3 кв.2020 год "/>
      <sheetName val="нач+опл 2,3 кв"/>
      <sheetName val="26с.2,3кв"/>
      <sheetName val="матер 2,3кв"/>
      <sheetName val="4 кв.2020 год"/>
      <sheetName val="нач.+опл 4 кв."/>
      <sheetName val="26 сч.4 кв."/>
      <sheetName val="матер 4 кв."/>
      <sheetName val="годовой 2020 год"/>
    </sheetNames>
    <sheetDataSet>
      <sheetData sheetId="0">
        <row r="10">
          <cell r="D10">
            <v>-171700.39659999998</v>
          </cell>
        </row>
      </sheetData>
      <sheetData sheetId="1">
        <row r="6">
          <cell r="D6">
            <v>61677.290000000037</v>
          </cell>
        </row>
        <row r="7">
          <cell r="D7">
            <v>119767.20000000001</v>
          </cell>
        </row>
        <row r="8">
          <cell r="D8">
            <v>101795.04</v>
          </cell>
        </row>
        <row r="12">
          <cell r="D12">
            <v>129925.28</v>
          </cell>
        </row>
        <row r="13">
          <cell r="D13">
            <v>24639.780000000002</v>
          </cell>
        </row>
        <row r="14">
          <cell r="D14">
            <v>1089.72</v>
          </cell>
        </row>
        <row r="15">
          <cell r="D15">
            <v>2542.6799999999998</v>
          </cell>
        </row>
        <row r="16">
          <cell r="D16">
            <v>302.70000000000005</v>
          </cell>
        </row>
        <row r="17">
          <cell r="D17">
            <v>18101.460000000003</v>
          </cell>
        </row>
        <row r="18">
          <cell r="D18">
            <v>5509.14</v>
          </cell>
        </row>
        <row r="19">
          <cell r="D19">
            <v>10957.74</v>
          </cell>
        </row>
        <row r="20">
          <cell r="D20">
            <v>1150.2600000000002</v>
          </cell>
        </row>
        <row r="21">
          <cell r="D21">
            <v>5872.38</v>
          </cell>
        </row>
        <row r="22">
          <cell r="D22">
            <v>20280.900000000001</v>
          </cell>
        </row>
        <row r="23">
          <cell r="D23">
            <v>302.70000000000005</v>
          </cell>
        </row>
        <row r="24">
          <cell r="D24">
            <v>181.62</v>
          </cell>
        </row>
        <row r="25">
          <cell r="D25">
            <v>6962.0999999999995</v>
          </cell>
        </row>
        <row r="26">
          <cell r="D26">
            <v>32032.1</v>
          </cell>
        </row>
        <row r="29">
          <cell r="B29" t="str">
            <v>уборка,вывоз снега акт 06.03.20</v>
          </cell>
          <cell r="D29">
            <v>15000</v>
          </cell>
        </row>
        <row r="30">
          <cell r="B30" t="str">
            <v>санитарнотехнич.работы акт 12.02.20</v>
          </cell>
          <cell r="D30">
            <v>262</v>
          </cell>
        </row>
        <row r="31">
          <cell r="B31" t="str">
            <v>технич.обслуж.приборов учета акт 23.03.20</v>
          </cell>
          <cell r="D31">
            <v>16000</v>
          </cell>
        </row>
        <row r="36">
          <cell r="D36">
            <v>770.1</v>
          </cell>
        </row>
      </sheetData>
      <sheetData sheetId="2" refreshError="1"/>
      <sheetData sheetId="3" refreshError="1"/>
      <sheetData sheetId="4" refreshError="1"/>
      <sheetData sheetId="5">
        <row r="7">
          <cell r="D7">
            <v>239952.00000000003</v>
          </cell>
        </row>
        <row r="8">
          <cell r="D8">
            <v>240065.78999999998</v>
          </cell>
        </row>
        <row r="12">
          <cell r="D12">
            <v>203863.78000000003</v>
          </cell>
        </row>
        <row r="13">
          <cell r="D13">
            <v>49279.560000000005</v>
          </cell>
        </row>
        <row r="14">
          <cell r="D14">
            <v>2179.44</v>
          </cell>
        </row>
        <row r="15">
          <cell r="D15">
            <v>5085.3599999999997</v>
          </cell>
        </row>
        <row r="16">
          <cell r="D16">
            <v>605.40000000000009</v>
          </cell>
        </row>
        <row r="17">
          <cell r="D17">
            <v>36202.920000000006</v>
          </cell>
        </row>
        <row r="18">
          <cell r="D18">
            <v>11018.28</v>
          </cell>
        </row>
        <row r="19">
          <cell r="D19">
            <v>21915.48</v>
          </cell>
        </row>
        <row r="20">
          <cell r="D20">
            <v>2300.5200000000004</v>
          </cell>
        </row>
        <row r="21">
          <cell r="D21">
            <v>11744.76</v>
          </cell>
        </row>
        <row r="22">
          <cell r="D22">
            <v>40561.800000000003</v>
          </cell>
        </row>
        <row r="23">
          <cell r="D23">
            <v>605.40000000000009</v>
          </cell>
        </row>
        <row r="24">
          <cell r="D24">
            <v>363.24</v>
          </cell>
        </row>
        <row r="25">
          <cell r="D25">
            <v>13924.199999999999</v>
          </cell>
        </row>
        <row r="26">
          <cell r="D26">
            <v>8077.42</v>
          </cell>
        </row>
        <row r="36">
          <cell r="D36">
            <v>8077.42</v>
          </cell>
        </row>
      </sheetData>
      <sheetData sheetId="6" refreshError="1"/>
      <sheetData sheetId="7" refreshError="1"/>
      <sheetData sheetId="8" refreshError="1"/>
      <sheetData sheetId="9">
        <row r="7">
          <cell r="D7">
            <v>120184.79999999999</v>
          </cell>
        </row>
        <row r="8">
          <cell r="D8">
            <v>120067.23999999999</v>
          </cell>
        </row>
        <row r="12">
          <cell r="D12">
            <v>99858.13</v>
          </cell>
        </row>
        <row r="13">
          <cell r="D13">
            <v>24639.780000000002</v>
          </cell>
        </row>
        <row r="14">
          <cell r="D14">
            <v>1089.72</v>
          </cell>
        </row>
        <row r="15">
          <cell r="D15">
            <v>2542.6799999999998</v>
          </cell>
        </row>
        <row r="16">
          <cell r="D16">
            <v>302.70000000000005</v>
          </cell>
        </row>
        <row r="17">
          <cell r="D17">
            <v>18101.460000000003</v>
          </cell>
        </row>
        <row r="18">
          <cell r="D18">
            <v>5509.14</v>
          </cell>
        </row>
        <row r="19">
          <cell r="D19">
            <v>10957.74</v>
          </cell>
        </row>
        <row r="20">
          <cell r="D20">
            <v>1150.2600000000002</v>
          </cell>
        </row>
        <row r="21">
          <cell r="D21">
            <v>5872.38</v>
          </cell>
        </row>
        <row r="22">
          <cell r="D22">
            <v>20280.900000000001</v>
          </cell>
        </row>
        <row r="23">
          <cell r="D23">
            <v>302.70000000000005</v>
          </cell>
        </row>
        <row r="24">
          <cell r="D24">
            <v>181.62</v>
          </cell>
        </row>
        <row r="25">
          <cell r="D25">
            <v>6962.0999999999995</v>
          </cell>
        </row>
        <row r="26">
          <cell r="D26">
            <v>1964.9499999999998</v>
          </cell>
        </row>
        <row r="36">
          <cell r="D36">
            <v>1964.9499999999998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год 2019 наша ф. "/>
      <sheetName val="год 2019 общ.ф"/>
      <sheetName val="1 кв.2020 наша ф."/>
      <sheetName val="1кв. общ.ф "/>
      <sheetName val="нач.+опл 1 кв.20"/>
      <sheetName val="26 сч.1 кв.20"/>
      <sheetName val="матер.1 кв.20"/>
      <sheetName val="справка 1 кв.2020"/>
      <sheetName val="Справка ОДН 1 кв.2020, "/>
      <sheetName val="ФОТ ПЕР 1 кв. 20"/>
      <sheetName val="Расшифровка 1 кв.2020"/>
      <sheetName val="долж 1кв.20"/>
      <sheetName val="2 кв.2020 наша ф."/>
      <sheetName val="2 кв.20 г. общ.ф  "/>
      <sheetName val="нач.+опл 2 кв.20 "/>
      <sheetName val="26 сч 2 кв."/>
      <sheetName val="матер 2кв."/>
      <sheetName val="справка 2 кв.2020 "/>
      <sheetName val="Справка ОДН 2 кв.2020"/>
      <sheetName val="ФОТ ПЕР 2 кв. 20"/>
      <sheetName val="Расшифровка 2 кв.2020 "/>
      <sheetName val="долж 2 кв.20 "/>
      <sheetName val="3 кв.2020 наша ф. "/>
      <sheetName val="3 кв.20 г. общ.ф"/>
      <sheetName val="нач.+опл 3кв."/>
      <sheetName val="26сч.3 кв."/>
      <sheetName val="матер. 3 квар20"/>
      <sheetName val="справка 3 кв.2020 S"/>
      <sheetName val="Справка ОДН 3 кв.2020 "/>
      <sheetName val="ФОТ ПЕР 3 кв. 20)"/>
      <sheetName val="Расшифровка 3 кв.2020  "/>
      <sheetName val="должн 3 кв.20"/>
      <sheetName val="4 кв.2020 наша ф.  "/>
      <sheetName val="4 кв.20 г. общ.ф"/>
      <sheetName val="нач+опл 4 кв."/>
      <sheetName val="26 сч.4 кв.20"/>
      <sheetName val="4 кв.матер20"/>
      <sheetName val="4 кв.2020 S"/>
      <sheetName val="Справка ОДН 4 кв.2020 "/>
      <sheetName val="ФОТ ПЕР 4 кв. 20"/>
      <sheetName val="Расшифровка 4 кв.2020 "/>
      <sheetName val="долж 4 кв.20"/>
      <sheetName val="годовая 2020 наша ф. "/>
      <sheetName val="годовая 20 г. общ.ф "/>
      <sheetName val="нач+опл+расх год"/>
    </sheetNames>
    <sheetDataSet>
      <sheetData sheetId="0">
        <row r="11">
          <cell r="D11">
            <v>718324.01129032299</v>
          </cell>
        </row>
        <row r="12">
          <cell r="D12">
            <v>97878.720000000001</v>
          </cell>
        </row>
        <row r="13">
          <cell r="D13">
            <v>427595.90073999669</v>
          </cell>
        </row>
      </sheetData>
      <sheetData sheetId="1" refreshError="1"/>
      <sheetData sheetId="2">
        <row r="7">
          <cell r="D7">
            <v>1070767.1200000001</v>
          </cell>
        </row>
        <row r="8">
          <cell r="D8">
            <v>24684.959999999999</v>
          </cell>
        </row>
        <row r="9">
          <cell r="D9">
            <v>1016715.6199999999</v>
          </cell>
        </row>
        <row r="10">
          <cell r="D10">
            <v>24735.360000000001</v>
          </cell>
        </row>
        <row r="16">
          <cell r="D16">
            <v>145656</v>
          </cell>
        </row>
        <row r="17">
          <cell r="D17">
            <v>19966.5</v>
          </cell>
        </row>
        <row r="18">
          <cell r="D18">
            <v>20400</v>
          </cell>
        </row>
        <row r="19">
          <cell r="D19">
            <v>25132.800000000003</v>
          </cell>
        </row>
        <row r="20">
          <cell r="D20">
            <v>93105.600000000006</v>
          </cell>
        </row>
        <row r="21">
          <cell r="D21">
            <v>163794.39000000001</v>
          </cell>
        </row>
        <row r="23">
          <cell r="D23">
            <v>94819.200000000012</v>
          </cell>
        </row>
        <row r="24">
          <cell r="D24">
            <v>62857.499999999985</v>
          </cell>
        </row>
        <row r="25">
          <cell r="D25">
            <v>94168.800000000017</v>
          </cell>
        </row>
        <row r="29">
          <cell r="D29">
            <v>59909.850000000006</v>
          </cell>
        </row>
        <row r="30">
          <cell r="D30">
            <v>28302.991200000004</v>
          </cell>
        </row>
        <row r="31">
          <cell r="D31">
            <v>209018.17</v>
          </cell>
        </row>
        <row r="33">
          <cell r="D33">
            <v>108798.92319999999</v>
          </cell>
        </row>
        <row r="34">
          <cell r="D34">
            <v>18780.846000000001</v>
          </cell>
        </row>
        <row r="38">
          <cell r="B38" t="str">
            <v>установка/замена личинки дверного замка акт 15.01.20</v>
          </cell>
          <cell r="D38">
            <v>1032</v>
          </cell>
        </row>
        <row r="39">
          <cell r="B39" t="str">
            <v>отключение электроустановки акт 20.01.20</v>
          </cell>
          <cell r="D39">
            <v>3865.54</v>
          </cell>
        </row>
        <row r="40">
          <cell r="B40" t="str">
            <v>сварочные работы,ремонт полотенцесушителя акт 17.01.20</v>
          </cell>
          <cell r="D40">
            <v>1894</v>
          </cell>
        </row>
        <row r="41">
          <cell r="B41" t="str">
            <v>ремонт пола на межэтаж.площадках подьезде акт 24.01.20</v>
          </cell>
          <cell r="D41">
            <v>477</v>
          </cell>
        </row>
        <row r="42">
          <cell r="B42" t="str">
            <v>установка и замена прожектора акт 29.01.20</v>
          </cell>
          <cell r="D42">
            <v>4143.91</v>
          </cell>
        </row>
        <row r="43">
          <cell r="B43" t="str">
            <v>замена автомат.клапан сброса воздуха акт 04.02.20</v>
          </cell>
          <cell r="D43">
            <v>360</v>
          </cell>
        </row>
        <row r="44">
          <cell r="B44" t="str">
            <v>уборка и вывоз снега самосвалом акт 05.02.20</v>
          </cell>
          <cell r="D44">
            <v>44000</v>
          </cell>
        </row>
        <row r="45">
          <cell r="B45" t="str">
            <v>локализ.надписей помещ. 5,6 акт 06.02.20</v>
          </cell>
          <cell r="D45">
            <v>315</v>
          </cell>
        </row>
        <row r="46">
          <cell r="B46" t="str">
            <v>приобретение для нужд МКД пескосолевой смеси акт 07.02.20</v>
          </cell>
          <cell r="D46">
            <v>5000</v>
          </cell>
        </row>
        <row r="47">
          <cell r="B47" t="str">
            <v>замена и установка счетчика,трансформатора тока акт 11.02.20</v>
          </cell>
          <cell r="D47">
            <v>10956.6</v>
          </cell>
        </row>
        <row r="48">
          <cell r="B48" t="str">
            <v>замена воздухоотводчика на стоке ГВС  акт 12.02.20</v>
          </cell>
          <cell r="D48">
            <v>360</v>
          </cell>
        </row>
        <row r="49">
          <cell r="B49" t="str">
            <v>ремонт тамбурных дверей акт 25.02.20</v>
          </cell>
          <cell r="D49">
            <v>18345</v>
          </cell>
        </row>
        <row r="50">
          <cell r="B50" t="str">
            <v>аренда автовышки акт 28.02.20</v>
          </cell>
          <cell r="D50">
            <v>2600</v>
          </cell>
        </row>
        <row r="51">
          <cell r="B51" t="str">
            <v>замена обратных клапанов на розливе ГВС в теплоавх узлах акт 03.03.20</v>
          </cell>
          <cell r="D51">
            <v>2203.9</v>
          </cell>
        </row>
        <row r="52">
          <cell r="B52" t="str">
            <v>замена трансформаторов тока акт 06.03.20</v>
          </cell>
          <cell r="D52">
            <v>45616.800000000003</v>
          </cell>
        </row>
        <row r="53">
          <cell r="B53" t="str">
            <v>замена ливневой канализ. Акт 20.03.20</v>
          </cell>
          <cell r="D53">
            <v>279</v>
          </cell>
        </row>
        <row r="54">
          <cell r="B54" t="str">
            <v>ремонт козырька подрядной организ.акт 28.03.20</v>
          </cell>
          <cell r="D54">
            <v>63000</v>
          </cell>
        </row>
        <row r="55">
          <cell r="D55">
            <v>4569.42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D7">
            <v>1072410.78</v>
          </cell>
        </row>
        <row r="8">
          <cell r="D8">
            <v>19649</v>
          </cell>
        </row>
        <row r="9">
          <cell r="D9">
            <v>949157.35999999987</v>
          </cell>
        </row>
        <row r="10">
          <cell r="D10">
            <v>11794.3</v>
          </cell>
        </row>
        <row r="16">
          <cell r="D16">
            <v>145656</v>
          </cell>
        </row>
        <row r="17">
          <cell r="D17">
            <v>19966.5</v>
          </cell>
        </row>
        <row r="19">
          <cell r="D19">
            <v>25132.800000000003</v>
          </cell>
        </row>
        <row r="20">
          <cell r="D20">
            <v>96098.8</v>
          </cell>
        </row>
        <row r="21">
          <cell r="D21">
            <v>163794.39000000001</v>
          </cell>
        </row>
        <row r="23">
          <cell r="D23">
            <v>109786.4</v>
          </cell>
        </row>
        <row r="24">
          <cell r="D24">
            <v>65103.7</v>
          </cell>
        </row>
        <row r="25">
          <cell r="D25">
            <v>91175.6</v>
          </cell>
        </row>
        <row r="26">
          <cell r="D26">
            <v>10270.26</v>
          </cell>
        </row>
        <row r="29">
          <cell r="D29">
            <v>59909.850000000006</v>
          </cell>
        </row>
        <row r="30">
          <cell r="D30">
            <v>28304.487999999998</v>
          </cell>
        </row>
        <row r="31">
          <cell r="D31">
            <v>88091.290000000008</v>
          </cell>
        </row>
        <row r="33">
          <cell r="D33">
            <v>124640.0456</v>
          </cell>
        </row>
        <row r="34">
          <cell r="D34">
            <v>21173.886000000002</v>
          </cell>
        </row>
        <row r="38">
          <cell r="B38" t="str">
            <v>мойка высокого давления,удленитель на катушке,шланг садовый акт 30.04.20</v>
          </cell>
          <cell r="D38">
            <v>8655.06</v>
          </cell>
        </row>
        <row r="39">
          <cell r="B39" t="str">
            <v>замена воздуховод.на стояке ГВС акт15.06.20</v>
          </cell>
          <cell r="D39">
            <v>375</v>
          </cell>
        </row>
        <row r="40">
          <cell r="B40" t="str">
            <v>приобрет. и установка искусств.неровностей акт 17.06.20</v>
          </cell>
          <cell r="D40">
            <v>13856</v>
          </cell>
        </row>
        <row r="41">
          <cell r="B41" t="str">
            <v>подключ.и монтаж летнего водопровода для полива клумб акт 15.06.20</v>
          </cell>
          <cell r="D41">
            <v>1357</v>
          </cell>
        </row>
        <row r="42">
          <cell r="B42" t="str">
            <v>ремонт и установка карусели,выравнвание и бетонирование ливневых решеток акт 23.06.20</v>
          </cell>
          <cell r="D42">
            <v>4566</v>
          </cell>
        </row>
        <row r="43">
          <cell r="B43" t="str">
            <v>транспорт.услуги по доставке песка и перегноя ИП Погадаев вх.26/1 29.04.20</v>
          </cell>
          <cell r="D43">
            <v>6300</v>
          </cell>
        </row>
        <row r="44">
          <cell r="B44" t="str">
            <v>дезинфекция вх.чек 33 от 29.04.20</v>
          </cell>
          <cell r="D44">
            <v>4992</v>
          </cell>
        </row>
        <row r="45">
          <cell r="B45" t="str">
            <v>услуги по поверке и калибровке ср-в измерений Омский ЦСМ вх.26.05.20</v>
          </cell>
          <cell r="D45">
            <v>766.08</v>
          </cell>
        </row>
        <row r="46">
          <cell r="B46" t="str">
            <v>замена подшипников  вх.72 от 22.06.20</v>
          </cell>
          <cell r="D46">
            <v>5350</v>
          </cell>
        </row>
        <row r="47">
          <cell r="B47" t="str">
            <v>дезинфекция вх.472 от 29.06.20 ЭК Альфа ООО</v>
          </cell>
          <cell r="D47">
            <v>4992</v>
          </cell>
        </row>
        <row r="48">
          <cell r="B48" t="str">
            <v>приобрет. и установка искусств.неровностей акт 29.06.20</v>
          </cell>
          <cell r="D48">
            <v>16536</v>
          </cell>
        </row>
        <row r="49">
          <cell r="D49">
            <v>20346.150000000001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D7">
            <v>1184441.45</v>
          </cell>
        </row>
        <row r="8">
          <cell r="D8">
            <v>25624.5</v>
          </cell>
        </row>
        <row r="9">
          <cell r="D9">
            <v>1080119.3400000001</v>
          </cell>
        </row>
        <row r="10">
          <cell r="D10">
            <v>11167.9</v>
          </cell>
        </row>
        <row r="16">
          <cell r="D16">
            <v>161649.60000000001</v>
          </cell>
        </row>
        <row r="17">
          <cell r="D17">
            <v>10281.6</v>
          </cell>
        </row>
        <row r="18">
          <cell r="D18">
            <v>25695.5</v>
          </cell>
        </row>
        <row r="20">
          <cell r="D20">
            <v>27036.800000000003</v>
          </cell>
        </row>
        <row r="21">
          <cell r="D21">
            <v>101483.2</v>
          </cell>
        </row>
        <row r="22">
          <cell r="D22">
            <v>163794.39000000001</v>
          </cell>
        </row>
        <row r="23">
          <cell r="D23">
            <v>2700</v>
          </cell>
        </row>
        <row r="24">
          <cell r="D24">
            <v>103196.8</v>
          </cell>
        </row>
        <row r="25">
          <cell r="D25">
            <v>64744.5</v>
          </cell>
        </row>
        <row r="26">
          <cell r="D26">
            <v>104016.8</v>
          </cell>
        </row>
        <row r="27">
          <cell r="D27">
            <v>10281.599999999999</v>
          </cell>
        </row>
        <row r="30">
          <cell r="D30">
            <v>59909.850000000006</v>
          </cell>
        </row>
        <row r="31">
          <cell r="D31">
            <v>38786.578399999999</v>
          </cell>
        </row>
        <row r="32">
          <cell r="D32">
            <v>252790.37000000002</v>
          </cell>
        </row>
        <row r="34">
          <cell r="D34">
            <v>130355.33199999999</v>
          </cell>
        </row>
        <row r="35">
          <cell r="D35">
            <v>41757.923999999999</v>
          </cell>
        </row>
        <row r="39">
          <cell r="B39" t="str">
            <v>замена трехфазного прибора учета вх.3360 от 09.07.20  "Омскэлектро"</v>
          </cell>
          <cell r="D39">
            <v>3259.2</v>
          </cell>
        </row>
        <row r="40">
          <cell r="B40" t="str">
            <v>провед.работ по прочитске участков промыш-ливнев.и хоз-быт.сети вх.531 от 22.07. ИП Набока А.В.</v>
          </cell>
          <cell r="D40">
            <v>52000</v>
          </cell>
        </row>
        <row r="41">
          <cell r="B41" t="str">
            <v>дезинфекция ООО ЭК Альфа вх.559 31.07.20, вх.657 от 31.08.20,вх.668 от 01.09.20, вх.689 01.09.20</v>
          </cell>
          <cell r="D41">
            <v>16224</v>
          </cell>
        </row>
        <row r="42">
          <cell r="B42" t="str">
            <v>поверка счет.воды ООО ЦЕНТР метрологии вх.113 от 19.08.20</v>
          </cell>
          <cell r="D42">
            <v>1224</v>
          </cell>
        </row>
        <row r="43">
          <cell r="B43" t="str">
            <v>установка сис-мы видеонаблюд.вх.1 от 28.09.20 ИП Хомулло А.В.</v>
          </cell>
          <cell r="D43">
            <v>136806</v>
          </cell>
        </row>
        <row r="44">
          <cell r="B44" t="str">
            <v>ремонт качели н дет.площадке акт 06.07.20</v>
          </cell>
          <cell r="D44">
            <v>1840</v>
          </cell>
        </row>
        <row r="45">
          <cell r="B45" t="str">
            <v>преобрет.и установк полчт ящ. Акт 09.07.20</v>
          </cell>
          <cell r="D45">
            <v>320</v>
          </cell>
        </row>
        <row r="46">
          <cell r="B46" t="str">
            <v>свароч.работы на стояках ГВС акт 15.07.20</v>
          </cell>
          <cell r="D46">
            <v>2100</v>
          </cell>
        </row>
        <row r="47">
          <cell r="B47" t="str">
            <v>мытье окон акт 03.08.20</v>
          </cell>
        </row>
        <row r="48">
          <cell r="B48" t="str">
            <v>покраска предподьезд..лавочек акт 03.09.20</v>
          </cell>
          <cell r="D48">
            <v>1121.7</v>
          </cell>
        </row>
        <row r="49">
          <cell r="B49" t="str">
            <v>покраска малых форм на преддомовой тер-ии акт 18.09.20</v>
          </cell>
          <cell r="D49">
            <v>9052</v>
          </cell>
        </row>
        <row r="50">
          <cell r="B50" t="str">
            <v>замена обратных клапанов акт 18.09.20</v>
          </cell>
          <cell r="D50">
            <v>7540</v>
          </cell>
        </row>
        <row r="51">
          <cell r="B51" t="str">
            <v>мытье окон акт 24.09.20</v>
          </cell>
        </row>
        <row r="52">
          <cell r="D52">
            <v>21303.47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7">
          <cell r="D7">
            <v>1236525.98</v>
          </cell>
        </row>
        <row r="8">
          <cell r="D8">
            <v>20303</v>
          </cell>
        </row>
        <row r="9">
          <cell r="D9">
            <v>1452038.32</v>
          </cell>
        </row>
        <row r="10">
          <cell r="D10">
            <v>3313.2</v>
          </cell>
        </row>
        <row r="16">
          <cell r="D16">
            <v>169646.4</v>
          </cell>
        </row>
        <row r="17">
          <cell r="D17">
            <v>10281.6</v>
          </cell>
        </row>
        <row r="18">
          <cell r="D18">
            <v>28560</v>
          </cell>
        </row>
        <row r="20">
          <cell r="D20">
            <v>27036.800000000003</v>
          </cell>
        </row>
        <row r="21">
          <cell r="D21">
            <v>113156</v>
          </cell>
        </row>
        <row r="22">
          <cell r="D22">
            <v>163794.39000000001</v>
          </cell>
        </row>
        <row r="24">
          <cell r="D24">
            <v>113372.79999999999</v>
          </cell>
        </row>
        <row r="25">
          <cell r="D25">
            <v>65688</v>
          </cell>
        </row>
        <row r="26">
          <cell r="D26">
            <v>99960</v>
          </cell>
        </row>
        <row r="30">
          <cell r="D30">
            <v>59909.850000000006</v>
          </cell>
        </row>
        <row r="31">
          <cell r="D31">
            <v>44028.372000000003</v>
          </cell>
        </row>
        <row r="32">
          <cell r="D32">
            <v>535436.24</v>
          </cell>
        </row>
        <row r="34">
          <cell r="D34">
            <v>104558.90239999999</v>
          </cell>
        </row>
        <row r="35">
          <cell r="D35">
            <v>45698.947999999989</v>
          </cell>
        </row>
        <row r="36">
          <cell r="D36">
            <v>214.89600000000002</v>
          </cell>
        </row>
        <row r="40">
          <cell r="B40" t="str">
            <v>ремонт предподьездных козырьков акт 06.11.2020</v>
          </cell>
          <cell r="D40">
            <v>300339</v>
          </cell>
        </row>
        <row r="41">
          <cell r="B41" t="str">
            <v>замена и переустановка фасадных прожекторов акт 07.10.20</v>
          </cell>
          <cell r="D41">
            <v>5577.67</v>
          </cell>
        </row>
        <row r="42">
          <cell r="B42" t="str">
            <v>завоз черного грунта 10 т. Акт 15.10.20</v>
          </cell>
          <cell r="D42">
            <v>5500</v>
          </cell>
        </row>
        <row r="43">
          <cell r="B43" t="str">
            <v>замена резьбы ф1 на полотенцесушителе кв.33 акт 21.12.2020</v>
          </cell>
          <cell r="D43">
            <v>1500</v>
          </cell>
        </row>
        <row r="44">
          <cell r="B44" t="str">
            <v>демонтаж устаревших светильников и монтаж светодиодных свет.акт 21.12.20</v>
          </cell>
          <cell r="D44">
            <v>129239.2</v>
          </cell>
        </row>
        <row r="45">
          <cell r="B45" t="str">
            <v>ремонт трубопровода водотваедения акт 24.12.20</v>
          </cell>
          <cell r="D45">
            <v>1519.87</v>
          </cell>
        </row>
        <row r="46">
          <cell r="B46" t="str">
            <v>установка доп.батареии в 4 п акт 24.12.20</v>
          </cell>
          <cell r="D46">
            <v>4212.78</v>
          </cell>
        </row>
        <row r="47">
          <cell r="B47" t="str">
            <v>опрессовка тепловых сетей  АО Омский РТС док.90 от 15.04.20</v>
          </cell>
          <cell r="D47">
            <v>6666.9</v>
          </cell>
        </row>
        <row r="48">
          <cell r="B48" t="str">
            <v xml:space="preserve">проведение праздника, подарки акт от 30.12.20 </v>
          </cell>
          <cell r="D48">
            <v>12288</v>
          </cell>
        </row>
        <row r="49">
          <cell r="B49" t="str">
            <v>дезинфекция помещений п.6 вх.802 от 06.10.20 ООО ЭК Альфа</v>
          </cell>
          <cell r="D49">
            <v>4160</v>
          </cell>
        </row>
        <row r="50">
          <cell r="B50" t="str">
            <v>дезинфекция помещений п.2 вх.842 от 20.10.20 ООО ЭК Альфа</v>
          </cell>
          <cell r="D50">
            <v>4160</v>
          </cell>
        </row>
        <row r="51">
          <cell r="B51" t="str">
            <v>дезинфекция помещений п.3 вх.859 от 24.10.20 ООО ЭК Альфа</v>
          </cell>
          <cell r="D51">
            <v>4160</v>
          </cell>
        </row>
        <row r="52">
          <cell r="B52" t="str">
            <v>дезинфекция помещений п.3 вх.865 от 27.10.20 ООО ЭК Альфа</v>
          </cell>
          <cell r="D52">
            <v>3744</v>
          </cell>
        </row>
        <row r="53">
          <cell r="B53" t="str">
            <v>дезинфекция помещений п.8 вх.877 от 30.10.20 ООО ЭК Альфа</v>
          </cell>
          <cell r="D53">
            <v>4160</v>
          </cell>
        </row>
        <row r="54">
          <cell r="B54" t="str">
            <v>дезинфекция помещений п.3 вх.909 от 03.11.20 ООО ЭК Альфа</v>
          </cell>
          <cell r="D54">
            <v>4160</v>
          </cell>
        </row>
        <row r="55">
          <cell r="B55" t="str">
            <v>технич.овсвидет.лифтов ООО УралЛифтЭксперт вх.30/5 от 11.12.20</v>
          </cell>
          <cell r="D55">
            <v>16205</v>
          </cell>
        </row>
        <row r="56">
          <cell r="B56" t="str">
            <v>установка цвет.улич.видеокамер  акт 19.10.20</v>
          </cell>
          <cell r="D56">
            <v>9220</v>
          </cell>
        </row>
        <row r="57">
          <cell r="D57">
            <v>18623.82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 кв. наша форма"/>
      <sheetName val="1 кв. общ "/>
      <sheetName val="нач+опл 1 кв."/>
      <sheetName val="оборот.26 сч."/>
      <sheetName val="матер.1 кв."/>
      <sheetName val="ФОТ ПЕР 1 кв. "/>
      <sheetName val="должнки"/>
      <sheetName val="кз"/>
      <sheetName val="Расшифровка 1 кв."/>
      <sheetName val="2 кв. наша форма "/>
      <sheetName val="2 кв. общ  "/>
      <sheetName val="нач.+опл. 2 кв."/>
      <sheetName val="оборт. 26 сч 2 кв"/>
      <sheetName val="матер. 2 кв."/>
      <sheetName val="ФОТ ПЕР 2 кв."/>
      <sheetName val="должнки 2 кв."/>
      <sheetName val="Расшифровка 2 кв. (2)"/>
      <sheetName val="3 кв. наша форма "/>
      <sheetName val="3 кв. общ   "/>
      <sheetName val="нач.+опл. 3кв."/>
      <sheetName val="оборот. 26 сч. 3кв."/>
      <sheetName val="матер. 3кв."/>
      <sheetName val="ФОТ ПЕР 3кв."/>
      <sheetName val="должнки 3 кв."/>
      <sheetName val="Расшифровка 3 кв."/>
      <sheetName val="страховка"/>
      <sheetName val="Лист1"/>
      <sheetName val="Справка"/>
      <sheetName val="4 кв. наша форма "/>
      <sheetName val="4 кв. общ"/>
      <sheetName val="нач.+опл. 4кв."/>
      <sheetName val="оборот.сч.26 4кв."/>
      <sheetName val="матер. 4кв."/>
      <sheetName val="Расшифровка 4 кв. "/>
      <sheetName val="должники 4 кв."/>
      <sheetName val="ФОТ ПЕР 4кв. "/>
      <sheetName val="Справка 4кв."/>
      <sheetName val="2016 годовая наша форма "/>
      <sheetName val="2016 годовая общ "/>
      <sheetName val="Свод за 2014-2016"/>
      <sheetName val="Свод за 2017"/>
    </sheetNames>
    <sheetDataSet>
      <sheetData sheetId="0">
        <row r="6">
          <cell r="C6">
            <v>624887.5912903226</v>
          </cell>
        </row>
      </sheetData>
      <sheetData sheetId="1">
        <row r="10">
          <cell r="D10">
            <v>145656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746313.23129032261</v>
          </cell>
        </row>
      </sheetData>
      <sheetData sheetId="10">
        <row r="10">
          <cell r="E10">
            <v>145656</v>
          </cell>
        </row>
      </sheetData>
      <sheetData sheetId="11"/>
      <sheetData sheetId="12"/>
      <sheetData sheetId="13"/>
      <sheetData sheetId="14"/>
      <sheetData sheetId="15"/>
      <sheetData sheetId="16">
        <row r="7">
          <cell r="B7">
            <v>6853.5</v>
          </cell>
        </row>
      </sheetData>
      <sheetData sheetId="17">
        <row r="9">
          <cell r="D9">
            <v>952791.73999999976</v>
          </cell>
        </row>
      </sheetData>
      <sheetData sheetId="18">
        <row r="10">
          <cell r="E10">
            <v>145656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D9">
            <v>952768.86</v>
          </cell>
        </row>
      </sheetData>
      <sheetData sheetId="29">
        <row r="10">
          <cell r="E10">
            <v>145656</v>
          </cell>
        </row>
      </sheetData>
      <sheetData sheetId="30">
        <row r="29">
          <cell r="E29">
            <v>19200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.2020 год"/>
      <sheetName val="нач.+опл 1кв."/>
      <sheetName val="26 сч.1 кв."/>
      <sheetName val="матер.1 кв."/>
      <sheetName val="2 кв.2020 год"/>
      <sheetName val="нач.+опл 2 кв."/>
      <sheetName val="26 сч.2 кв."/>
      <sheetName val="матер 2 кв."/>
      <sheetName val="тр 2020 1-3 кв."/>
      <sheetName val="3 кв.2020 год"/>
      <sheetName val="нач+опл 3кв."/>
      <sheetName val="26сч3кв"/>
      <sheetName val="матер 3 кв"/>
      <sheetName val="4 кв.2020 год "/>
      <sheetName val="нач+опл4кв."/>
      <sheetName val="26сч.4кв."/>
      <sheetName val="матер 4 кв."/>
      <sheetName val="годовая 2020 год "/>
    </sheetNames>
    <sheetDataSet>
      <sheetData sheetId="0">
        <row r="10">
          <cell r="C10">
            <v>-10350.707538996008</v>
          </cell>
        </row>
      </sheetData>
      <sheetData sheetId="1">
        <row r="6">
          <cell r="C6">
            <v>344256.98000000144</v>
          </cell>
        </row>
        <row r="7">
          <cell r="C7">
            <v>1138509.21</v>
          </cell>
        </row>
        <row r="8">
          <cell r="C8">
            <v>979233.78</v>
          </cell>
        </row>
        <row r="12">
          <cell r="C12">
            <v>955236.804</v>
          </cell>
        </row>
        <row r="13">
          <cell r="C13">
            <v>210000</v>
          </cell>
        </row>
        <row r="14">
          <cell r="C14">
            <v>7140</v>
          </cell>
        </row>
        <row r="15">
          <cell r="C15">
            <v>21000</v>
          </cell>
        </row>
        <row r="16">
          <cell r="C16">
            <v>84000</v>
          </cell>
        </row>
        <row r="18">
          <cell r="C18">
            <v>25200</v>
          </cell>
        </row>
        <row r="19">
          <cell r="C19">
            <v>58800</v>
          </cell>
        </row>
        <row r="21">
          <cell r="C21">
            <v>30404.843999999997</v>
          </cell>
        </row>
        <row r="22">
          <cell r="C22">
            <v>184800.00000000003</v>
          </cell>
        </row>
        <row r="23">
          <cell r="C23">
            <v>59220</v>
          </cell>
        </row>
        <row r="24">
          <cell r="C24">
            <v>11340.000000000002</v>
          </cell>
        </row>
        <row r="25">
          <cell r="C25">
            <v>71400</v>
          </cell>
        </row>
        <row r="26">
          <cell r="C26">
            <v>4200</v>
          </cell>
        </row>
        <row r="27">
          <cell r="C27">
            <v>2100</v>
          </cell>
        </row>
        <row r="28">
          <cell r="C28">
            <v>1260</v>
          </cell>
        </row>
        <row r="29">
          <cell r="C29">
            <v>48299.999999999993</v>
          </cell>
        </row>
        <row r="30">
          <cell r="C30">
            <v>81471.959999999992</v>
          </cell>
        </row>
        <row r="33">
          <cell r="C33">
            <v>54600</v>
          </cell>
        </row>
        <row r="37">
          <cell r="A37" t="str">
            <v>устранение аварийного водотвед.трубопровода кв.167 акт 09.01.20</v>
          </cell>
          <cell r="C37">
            <v>1702.4</v>
          </cell>
        </row>
        <row r="38">
          <cell r="A38" t="str">
            <v>вывоз,утилиз.оконных рам п.6 акт 03.02.20</v>
          </cell>
          <cell r="C38">
            <v>1500</v>
          </cell>
        </row>
        <row r="39">
          <cell r="A39" t="str">
            <v>уборка снега эксковатором акт 03.02.20</v>
          </cell>
          <cell r="C39">
            <v>11050</v>
          </cell>
        </row>
        <row r="40">
          <cell r="A40" t="str">
            <v>замена осветит.прибора акт 07.02.20</v>
          </cell>
          <cell r="C40">
            <v>768.91</v>
          </cell>
        </row>
        <row r="41">
          <cell r="A41" t="str">
            <v>замена стояков хол.и гор вдоснаб.кв.119,122,125</v>
          </cell>
          <cell r="C41">
            <v>7688.5</v>
          </cell>
        </row>
        <row r="42">
          <cell r="A42" t="str">
            <v>удаление наледи с козырько подьездов акт 06.03.20</v>
          </cell>
          <cell r="C42">
            <v>300</v>
          </cell>
        </row>
        <row r="43">
          <cell r="A43" t="str">
            <v>оценка технич.сост. лифтов  ООО УралЛифтЭксперт</v>
          </cell>
          <cell r="C43">
            <v>52000</v>
          </cell>
        </row>
        <row r="44">
          <cell r="C44">
            <v>6462.15</v>
          </cell>
        </row>
      </sheetData>
      <sheetData sheetId="2" refreshError="1"/>
      <sheetData sheetId="3" refreshError="1"/>
      <sheetData sheetId="4" refreshError="1"/>
      <sheetData sheetId="5">
        <row r="7">
          <cell r="C7">
            <v>1138509.21</v>
          </cell>
        </row>
        <row r="8">
          <cell r="C8">
            <v>1107841.2200000002</v>
          </cell>
        </row>
        <row r="12">
          <cell r="C12">
            <v>1296894.9939999999</v>
          </cell>
        </row>
        <row r="13">
          <cell r="C13">
            <v>210000</v>
          </cell>
        </row>
        <row r="14">
          <cell r="C14">
            <v>7140</v>
          </cell>
        </row>
        <row r="15">
          <cell r="C15">
            <v>21000</v>
          </cell>
        </row>
        <row r="16">
          <cell r="C16">
            <v>84000</v>
          </cell>
        </row>
        <row r="18">
          <cell r="C18">
            <v>25200</v>
          </cell>
        </row>
        <row r="19">
          <cell r="C19">
            <v>58800</v>
          </cell>
        </row>
        <row r="21">
          <cell r="C21">
            <v>30404.843999999997</v>
          </cell>
        </row>
        <row r="22">
          <cell r="C22">
            <v>184800.00000000003</v>
          </cell>
        </row>
        <row r="23">
          <cell r="C23">
            <v>59220</v>
          </cell>
        </row>
        <row r="24">
          <cell r="C24">
            <v>11340.000000000002</v>
          </cell>
        </row>
        <row r="25">
          <cell r="C25">
            <v>71400</v>
          </cell>
        </row>
        <row r="26">
          <cell r="C26">
            <v>4200</v>
          </cell>
        </row>
        <row r="27">
          <cell r="C27">
            <v>2100</v>
          </cell>
        </row>
        <row r="28">
          <cell r="C28">
            <v>1260</v>
          </cell>
        </row>
        <row r="29">
          <cell r="C29">
            <v>48299.999999999993</v>
          </cell>
        </row>
        <row r="30">
          <cell r="C30">
            <v>423130.14999999997</v>
          </cell>
        </row>
        <row r="33">
          <cell r="C33">
            <v>54600</v>
          </cell>
        </row>
        <row r="37">
          <cell r="A37" t="str">
            <v>ремонт мусор.клапанов акт 14.04.20</v>
          </cell>
          <cell r="C37">
            <v>2095</v>
          </cell>
        </row>
        <row r="38">
          <cell r="A38" t="str">
            <v>диагностика, ремонт и настройка прибора учета тепловой энергии акт 30.04.20</v>
          </cell>
          <cell r="C38">
            <v>21500</v>
          </cell>
        </row>
        <row r="39">
          <cell r="A39" t="str">
            <v>ремонт,установк лежачего полицейского п.7 акт 20.03.20</v>
          </cell>
          <cell r="C39">
            <v>253</v>
          </cell>
        </row>
        <row r="40">
          <cell r="A40" t="str">
            <v>промывка теплообменника подрядной организации акт 06.04.20</v>
          </cell>
          <cell r="C40">
            <v>111490</v>
          </cell>
        </row>
        <row r="41">
          <cell r="A41" t="str">
            <v>покраска теплового узла акт 30.04.20</v>
          </cell>
          <cell r="C41">
            <v>399.96</v>
          </cell>
        </row>
        <row r="42">
          <cell r="A42" t="str">
            <v>вывоз,утилизация КБО Эко Транс вх.909 от 30.04.20</v>
          </cell>
          <cell r="C42">
            <v>13000</v>
          </cell>
        </row>
        <row r="43">
          <cell r="A43" t="str">
            <v>завоз грунта и песка акт 04.05.20</v>
          </cell>
          <cell r="C43">
            <v>7200</v>
          </cell>
        </row>
        <row r="44">
          <cell r="A44" t="str">
            <v>уборка мусора,веток с предомов.тер-ии акт 06.05.20</v>
          </cell>
          <cell r="C44">
            <v>8000</v>
          </cell>
        </row>
        <row r="45">
          <cell r="A45" t="str">
            <v>промывка теплообменника подрядной организации акт 15.05.20</v>
          </cell>
          <cell r="C45">
            <v>90790</v>
          </cell>
        </row>
        <row r="46">
          <cell r="A46" t="str">
            <v>покос травы акт 15.05.20</v>
          </cell>
          <cell r="C46">
            <v>655.75</v>
          </cell>
        </row>
        <row r="47">
          <cell r="A47" t="str">
            <v>преобретение,доставка мусор.контейнеров акт 19.05.20</v>
          </cell>
          <cell r="C47">
            <v>21200</v>
          </cell>
        </row>
        <row r="48">
          <cell r="A48" t="str">
            <v>замена шарового крана  акт 26.05.20</v>
          </cell>
          <cell r="C48">
            <v>4240</v>
          </cell>
        </row>
        <row r="49">
          <cell r="A49" t="str">
            <v>покраска входных дверей акт 26.06.20</v>
          </cell>
          <cell r="C49">
            <v>16000</v>
          </cell>
        </row>
        <row r="50">
          <cell r="A50" t="str">
            <v>промывка теплообменника акт 01.06.20</v>
          </cell>
          <cell r="C50">
            <v>81990</v>
          </cell>
        </row>
        <row r="51">
          <cell r="A51" t="str">
            <v>косметич.ремонт квартиры вх.26.05.20</v>
          </cell>
          <cell r="C51">
            <v>5000</v>
          </cell>
        </row>
        <row r="52">
          <cell r="A52" t="str">
            <v>уборка,вывоз деревьев,веток на тер-ии дома акт 29.06.20</v>
          </cell>
          <cell r="C52">
            <v>8500</v>
          </cell>
        </row>
        <row r="53">
          <cell r="A53" t="str">
            <v>дезинфекция по Ковид-19 вх.69 13.06.20</v>
          </cell>
          <cell r="C53">
            <v>4920</v>
          </cell>
        </row>
        <row r="54">
          <cell r="C54">
            <v>25896.440000000002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7">
          <cell r="C7">
            <v>1142286.18</v>
          </cell>
        </row>
        <row r="8">
          <cell r="C8">
            <v>1221798.6299999999</v>
          </cell>
        </row>
        <row r="12">
          <cell r="C12">
            <v>921286.52400000009</v>
          </cell>
        </row>
        <row r="13">
          <cell r="C13">
            <v>210000</v>
          </cell>
        </row>
        <row r="14">
          <cell r="C14">
            <v>7140</v>
          </cell>
        </row>
        <row r="15">
          <cell r="C15">
            <v>21000</v>
          </cell>
        </row>
        <row r="16">
          <cell r="C16">
            <v>84000</v>
          </cell>
        </row>
        <row r="18">
          <cell r="C18">
            <v>25200</v>
          </cell>
        </row>
        <row r="19">
          <cell r="C19">
            <v>58800</v>
          </cell>
        </row>
        <row r="21">
          <cell r="C21">
            <v>30404.843999999997</v>
          </cell>
        </row>
        <row r="22">
          <cell r="C22">
            <v>184800.00000000003</v>
          </cell>
        </row>
        <row r="23">
          <cell r="C23">
            <v>59220</v>
          </cell>
        </row>
        <row r="24">
          <cell r="C24">
            <v>11340.000000000002</v>
          </cell>
        </row>
        <row r="25">
          <cell r="C25">
            <v>71400</v>
          </cell>
        </row>
        <row r="26">
          <cell r="C26">
            <v>4200</v>
          </cell>
        </row>
        <row r="27">
          <cell r="C27">
            <v>2100</v>
          </cell>
        </row>
        <row r="28">
          <cell r="C28">
            <v>1260</v>
          </cell>
        </row>
        <row r="29">
          <cell r="C29">
            <v>48299.999999999993</v>
          </cell>
        </row>
        <row r="30">
          <cell r="C30">
            <v>47521.68</v>
          </cell>
        </row>
        <row r="33">
          <cell r="C33">
            <v>54600</v>
          </cell>
        </row>
        <row r="37">
          <cell r="A37" t="str">
            <v>работы по уборке тер-рии акт 02.07.20</v>
          </cell>
          <cell r="C37">
            <v>3000</v>
          </cell>
        </row>
        <row r="38">
          <cell r="A38" t="str">
            <v>праздник двора акт 31.08.20</v>
          </cell>
          <cell r="C38">
            <v>5297</v>
          </cell>
        </row>
        <row r="39">
          <cell r="A39" t="str">
            <v>ремонт отливов,закрепл.стальных примыканий акт 11.09.20</v>
          </cell>
          <cell r="C39">
            <v>5571</v>
          </cell>
        </row>
        <row r="40">
          <cell r="A40" t="str">
            <v>проверка км-5, тс ,счетчик ООО Центр Метролигии вх.110 , 111 19.08.20</v>
          </cell>
          <cell r="C40">
            <v>10637</v>
          </cell>
        </row>
        <row r="41">
          <cell r="A41" t="str">
            <v>дезинфекция  вх.25 30.09.20  ООО ЭК Альфа</v>
          </cell>
          <cell r="C41">
            <v>4100</v>
          </cell>
        </row>
        <row r="42">
          <cell r="C42">
            <v>18916.68</v>
          </cell>
        </row>
      </sheetData>
      <sheetData sheetId="11" refreshError="1"/>
      <sheetData sheetId="12" refreshError="1"/>
      <sheetData sheetId="13" refreshError="1"/>
      <sheetData sheetId="14">
        <row r="7">
          <cell r="C7">
            <v>1142286.18</v>
          </cell>
        </row>
        <row r="8">
          <cell r="C8">
            <v>1200301.49</v>
          </cell>
        </row>
        <row r="12">
          <cell r="C12">
            <v>945079.23400000005</v>
          </cell>
        </row>
        <row r="13">
          <cell r="C13">
            <v>210000</v>
          </cell>
        </row>
        <row r="14">
          <cell r="C14">
            <v>7140</v>
          </cell>
        </row>
        <row r="15">
          <cell r="C15">
            <v>21000</v>
          </cell>
        </row>
        <row r="16">
          <cell r="C16">
            <v>84000</v>
          </cell>
        </row>
        <row r="18">
          <cell r="C18">
            <v>25200</v>
          </cell>
        </row>
        <row r="19">
          <cell r="C19">
            <v>58800</v>
          </cell>
        </row>
        <row r="21">
          <cell r="C21">
            <v>30404.843999999997</v>
          </cell>
        </row>
        <row r="22">
          <cell r="C22">
            <v>184800.00000000003</v>
          </cell>
        </row>
        <row r="23">
          <cell r="C23">
            <v>59220</v>
          </cell>
        </row>
        <row r="24">
          <cell r="C24">
            <v>11340.000000000002</v>
          </cell>
        </row>
        <row r="25">
          <cell r="C25">
            <v>71400</v>
          </cell>
        </row>
        <row r="27">
          <cell r="C27">
            <v>2100</v>
          </cell>
        </row>
        <row r="28">
          <cell r="C28">
            <v>1260</v>
          </cell>
        </row>
        <row r="29">
          <cell r="C29">
            <v>48299.999999999993</v>
          </cell>
        </row>
        <row r="30">
          <cell r="C30">
            <v>75514.39</v>
          </cell>
        </row>
        <row r="33">
          <cell r="C33">
            <v>54600</v>
          </cell>
        </row>
        <row r="37">
          <cell r="A37" t="str">
            <v>ремонт стояка ГВС кв.209 акт 04.12.20</v>
          </cell>
          <cell r="C37">
            <v>2250</v>
          </cell>
        </row>
        <row r="38">
          <cell r="A38" t="str">
            <v>частич.замена стояка ГВС кв.163 и 234 акт 14.12.20</v>
          </cell>
          <cell r="C38">
            <v>5151</v>
          </cell>
        </row>
        <row r="39">
          <cell r="A39" t="str">
            <v>частич.замена обратного трубопровода акт 21.12.20</v>
          </cell>
          <cell r="C39">
            <v>4255.68</v>
          </cell>
        </row>
        <row r="40">
          <cell r="A40" t="str">
            <v>частич.замена стояка ГВС кв.236 , кв.169 , кв.172  акт 29.12.20</v>
          </cell>
          <cell r="C40">
            <v>4585</v>
          </cell>
        </row>
        <row r="41">
          <cell r="A41" t="str">
            <v>ремонт полотенцесушителя кв.235 акт 30.12.20</v>
          </cell>
          <cell r="C41">
            <v>1500</v>
          </cell>
        </row>
        <row r="42">
          <cell r="A42" t="str">
            <v>технич.освидет лифтов ООО "УралЛифтЭксперт" вх.30/3 09.10.20</v>
          </cell>
          <cell r="C42">
            <v>11928</v>
          </cell>
        </row>
        <row r="43">
          <cell r="A43" t="str">
            <v>дезинфекци вх.847 20.10.20 ООО ЭК Альфа п.1</v>
          </cell>
          <cell r="C43">
            <v>2600</v>
          </cell>
        </row>
        <row r="44">
          <cell r="A44" t="str">
            <v>ИП Набока вх.593 20.10 .20 проведение комплекса работ по прочистке участков промыш.-ливн.канализ.</v>
          </cell>
          <cell r="C44">
            <v>6000</v>
          </cell>
        </row>
        <row r="45">
          <cell r="A45" t="str">
            <v>дезинфекци вх.1090 24.12.20 ООО ЭК Альфа п.4</v>
          </cell>
          <cell r="C45">
            <v>2600</v>
          </cell>
        </row>
        <row r="46">
          <cell r="A46" t="str">
            <v>проведение праздника+подарки акт 30.12.20</v>
          </cell>
          <cell r="C46">
            <v>10463</v>
          </cell>
        </row>
        <row r="47">
          <cell r="C47">
            <v>24181.710000000003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19 год"/>
      <sheetName val="1 кв.2020"/>
      <sheetName val="нач.+опл 1кв."/>
      <sheetName val="26 сч.1 кв."/>
      <sheetName val="матер.1 кв."/>
      <sheetName val="2 кв.2020 "/>
      <sheetName val="нач+опл 2кв.20"/>
      <sheetName val="26 сч.2 кв"/>
      <sheetName val="матер 2 кв."/>
      <sheetName val="3 кв.2020 "/>
      <sheetName val="нач+опл 3 кв."/>
      <sheetName val="26 сч.3 кв."/>
      <sheetName val="матер 3 кв."/>
      <sheetName val="4 кв.2020 "/>
      <sheetName val="нач.+опл 4к.20"/>
      <sheetName val="26сч.4кв"/>
      <sheetName val="матер4 кв."/>
      <sheetName val="годовой 2020 "/>
    </sheetNames>
    <sheetDataSet>
      <sheetData sheetId="0">
        <row r="12">
          <cell r="D12">
            <v>37303.250000000007</v>
          </cell>
        </row>
      </sheetData>
      <sheetData sheetId="1">
        <row r="8">
          <cell r="D8">
            <v>90791.580000000016</v>
          </cell>
        </row>
        <row r="9">
          <cell r="D9">
            <v>187760.61</v>
          </cell>
        </row>
        <row r="10">
          <cell r="D10">
            <v>187426.1</v>
          </cell>
        </row>
        <row r="14">
          <cell r="D14">
            <v>197175.45800000001</v>
          </cell>
        </row>
        <row r="15">
          <cell r="D15">
            <v>40687.919999999998</v>
          </cell>
        </row>
        <row r="16">
          <cell r="D16">
            <v>1430.7840000000001</v>
          </cell>
        </row>
        <row r="17">
          <cell r="D17">
            <v>2950.9920000000002</v>
          </cell>
        </row>
        <row r="18">
          <cell r="D18">
            <v>3398.1120000000005</v>
          </cell>
        </row>
        <row r="19">
          <cell r="D19">
            <v>8048.1600000000008</v>
          </cell>
        </row>
        <row r="20">
          <cell r="D20">
            <v>625.96800000000007</v>
          </cell>
        </row>
        <row r="21">
          <cell r="D21">
            <v>24681.024000000001</v>
          </cell>
        </row>
        <row r="22">
          <cell r="D22">
            <v>13055.904</v>
          </cell>
        </row>
        <row r="23">
          <cell r="D23">
            <v>18779.040000000005</v>
          </cell>
        </row>
        <row r="24">
          <cell r="D24">
            <v>9836.6400000000012</v>
          </cell>
        </row>
        <row r="25">
          <cell r="D25">
            <v>33534</v>
          </cell>
        </row>
        <row r="26">
          <cell r="D26">
            <v>1609.6320000000003</v>
          </cell>
        </row>
        <row r="27">
          <cell r="D27">
            <v>447.12000000000012</v>
          </cell>
        </row>
        <row r="28">
          <cell r="D28">
            <v>268.27199999999999</v>
          </cell>
        </row>
        <row r="29">
          <cell r="D29">
            <v>10015.488000000001</v>
          </cell>
        </row>
        <row r="30">
          <cell r="D30">
            <v>27806.402000000002</v>
          </cell>
        </row>
        <row r="35">
          <cell r="B35" t="str">
            <v>покупка,замена ОДПУ э/э акт 12.03.20</v>
          </cell>
          <cell r="D35">
            <v>5303.13</v>
          </cell>
        </row>
        <row r="36">
          <cell r="B36" t="str">
            <v>удаление снежных налетов с кровли акт 27.03.20</v>
          </cell>
          <cell r="D36">
            <v>750</v>
          </cell>
        </row>
        <row r="37">
          <cell r="B37" t="str">
            <v>замена уч-ка трубопровода ГВС акт 25.03.20</v>
          </cell>
          <cell r="D37">
            <v>16684</v>
          </cell>
        </row>
        <row r="38">
          <cell r="B38" t="str">
            <v>технич.освидет. ООО УралЛифтэксперт вх.30 от09.01.20</v>
          </cell>
          <cell r="D38">
            <v>2370</v>
          </cell>
        </row>
        <row r="39">
          <cell r="D39">
            <v>2699.271999999999</v>
          </cell>
        </row>
      </sheetData>
      <sheetData sheetId="2" refreshError="1"/>
      <sheetData sheetId="3" refreshError="1"/>
      <sheetData sheetId="4" refreshError="1"/>
      <sheetData sheetId="5">
        <row r="9">
          <cell r="D9">
            <v>199755.26</v>
          </cell>
        </row>
        <row r="10">
          <cell r="D10">
            <v>171699.15</v>
          </cell>
        </row>
        <row r="14">
          <cell r="D14">
            <v>295563.696</v>
          </cell>
        </row>
        <row r="15">
          <cell r="D15">
            <v>40687.919999999998</v>
          </cell>
        </row>
        <row r="16">
          <cell r="D16">
            <v>1430.7840000000001</v>
          </cell>
        </row>
        <row r="17">
          <cell r="D17">
            <v>2950.9920000000002</v>
          </cell>
        </row>
        <row r="18">
          <cell r="D18">
            <v>3398.1120000000005</v>
          </cell>
        </row>
        <row r="19">
          <cell r="D19">
            <v>8048.1600000000008</v>
          </cell>
        </row>
        <row r="20">
          <cell r="D20">
            <v>625.96800000000007</v>
          </cell>
        </row>
        <row r="21">
          <cell r="D21">
            <v>24681.024000000001</v>
          </cell>
        </row>
        <row r="22">
          <cell r="D22">
            <v>13055.904</v>
          </cell>
        </row>
        <row r="23">
          <cell r="D23">
            <v>18779.040000000005</v>
          </cell>
        </row>
        <row r="24">
          <cell r="D24">
            <v>9836.6400000000012</v>
          </cell>
        </row>
        <row r="25">
          <cell r="D25">
            <v>33534</v>
          </cell>
        </row>
        <row r="26">
          <cell r="D26">
            <v>1609.6320000000003</v>
          </cell>
        </row>
        <row r="27">
          <cell r="D27">
            <v>447.12000000000012</v>
          </cell>
        </row>
        <row r="28">
          <cell r="D28">
            <v>268.27199999999999</v>
          </cell>
        </row>
        <row r="29">
          <cell r="D29">
            <v>10015.488000000001</v>
          </cell>
        </row>
        <row r="30">
          <cell r="D30">
            <v>126194.64</v>
          </cell>
        </row>
        <row r="34">
          <cell r="B34" t="str">
            <v>ремонт мягкой кровли акт 28.04.20</v>
          </cell>
          <cell r="D34">
            <v>125193.49</v>
          </cell>
        </row>
        <row r="35">
          <cell r="B35" t="str">
            <v>покос травы акт 15.05.20</v>
          </cell>
        </row>
        <row r="39">
          <cell r="D39">
            <v>1001.15</v>
          </cell>
        </row>
      </sheetData>
      <sheetData sheetId="6" refreshError="1"/>
      <sheetData sheetId="7" refreshError="1"/>
      <sheetData sheetId="8" refreshError="1"/>
      <sheetData sheetId="9">
        <row r="9">
          <cell r="D9">
            <v>194541.93</v>
          </cell>
        </row>
        <row r="10">
          <cell r="D10">
            <v>172774.63</v>
          </cell>
        </row>
        <row r="14">
          <cell r="D14">
            <v>170706.516</v>
          </cell>
        </row>
        <row r="15">
          <cell r="D15">
            <v>40687.919999999998</v>
          </cell>
        </row>
        <row r="16">
          <cell r="D16">
            <v>1430.7840000000001</v>
          </cell>
        </row>
        <row r="17">
          <cell r="D17">
            <v>2950.9920000000002</v>
          </cell>
        </row>
        <row r="18">
          <cell r="D18">
            <v>3398.1120000000005</v>
          </cell>
        </row>
        <row r="19">
          <cell r="D19">
            <v>8048.1600000000008</v>
          </cell>
        </row>
        <row r="20">
          <cell r="D20">
            <v>625.96800000000007</v>
          </cell>
        </row>
        <row r="21">
          <cell r="D21">
            <v>24681.024000000001</v>
          </cell>
        </row>
        <row r="22">
          <cell r="D22">
            <v>13055.904</v>
          </cell>
        </row>
        <row r="23">
          <cell r="D23">
            <v>18779.040000000005</v>
          </cell>
        </row>
        <row r="24">
          <cell r="D24">
            <v>9836.6400000000012</v>
          </cell>
        </row>
        <row r="25">
          <cell r="D25">
            <v>33534</v>
          </cell>
        </row>
        <row r="26">
          <cell r="D26">
            <v>1609.6320000000003</v>
          </cell>
        </row>
        <row r="27">
          <cell r="D27">
            <v>447.12000000000012</v>
          </cell>
        </row>
        <row r="28">
          <cell r="D28">
            <v>268.27199999999999</v>
          </cell>
        </row>
        <row r="29">
          <cell r="D29">
            <v>10015.488000000001</v>
          </cell>
        </row>
        <row r="30">
          <cell r="D30">
            <v>1337.46</v>
          </cell>
        </row>
        <row r="34">
          <cell r="B34" t="str">
            <v>установка навесного замка акт 03.07.20</v>
          </cell>
          <cell r="D34">
            <v>250</v>
          </cell>
        </row>
        <row r="35">
          <cell r="D35">
            <v>1087.46</v>
          </cell>
        </row>
      </sheetData>
      <sheetData sheetId="10" refreshError="1"/>
      <sheetData sheetId="11" refreshError="1"/>
      <sheetData sheetId="12" refreshError="1"/>
      <sheetData sheetId="13">
        <row r="9">
          <cell r="D9">
            <v>188201.72999999998</v>
          </cell>
        </row>
        <row r="10">
          <cell r="D10">
            <v>219800.16999999998</v>
          </cell>
        </row>
        <row r="14">
          <cell r="D14">
            <v>170933.36600000001</v>
          </cell>
        </row>
        <row r="15">
          <cell r="D15">
            <v>40687.919999999998</v>
          </cell>
        </row>
        <row r="16">
          <cell r="D16">
            <v>1430.7840000000001</v>
          </cell>
        </row>
        <row r="17">
          <cell r="D17">
            <v>2950.9920000000002</v>
          </cell>
        </row>
        <row r="18">
          <cell r="D18">
            <v>3398.1120000000005</v>
          </cell>
        </row>
        <row r="19">
          <cell r="D19">
            <v>8048.1600000000008</v>
          </cell>
        </row>
        <row r="20">
          <cell r="D20">
            <v>625.96800000000007</v>
          </cell>
        </row>
        <row r="21">
          <cell r="D21">
            <v>24681.024000000001</v>
          </cell>
        </row>
        <row r="22">
          <cell r="D22">
            <v>13055.904</v>
          </cell>
        </row>
        <row r="23">
          <cell r="D23">
            <v>18779.040000000005</v>
          </cell>
        </row>
        <row r="24">
          <cell r="D24">
            <v>9836.6400000000012</v>
          </cell>
        </row>
        <row r="25">
          <cell r="D25">
            <v>33534</v>
          </cell>
        </row>
        <row r="26">
          <cell r="D26">
            <v>1609.6320000000003</v>
          </cell>
        </row>
        <row r="27">
          <cell r="D27">
            <v>447.12000000000012</v>
          </cell>
        </row>
        <row r="28">
          <cell r="D28">
            <v>268.27199999999999</v>
          </cell>
        </row>
        <row r="29">
          <cell r="D29">
            <v>10015.488000000001</v>
          </cell>
        </row>
        <row r="30">
          <cell r="D30">
            <v>1564.3100000000002</v>
          </cell>
        </row>
        <row r="35">
          <cell r="D35">
            <v>1564.3100000000002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61"/>
  <sheetViews>
    <sheetView view="pageBreakPreview" topLeftCell="A22" zoomScale="60" zoomScaleNormal="71" workbookViewId="0">
      <selection activeCell="N1" sqref="N1:P1048576"/>
    </sheetView>
  </sheetViews>
  <sheetFormatPr defaultColWidth="9.140625" defaultRowHeight="12.75" outlineLevelRow="1" outlineLevelCol="1"/>
  <cols>
    <col min="1" max="1" width="61.85546875" style="2" customWidth="1"/>
    <col min="2" max="2" width="10.7109375" style="2" customWidth="1"/>
    <col min="3" max="3" width="14.28515625" style="71" customWidth="1"/>
    <col min="4" max="4" width="11.7109375" style="60" hidden="1" customWidth="1" outlineLevel="1"/>
    <col min="5" max="13" width="9.140625" style="60" hidden="1" customWidth="1" outlineLevel="1"/>
    <col min="14" max="14" width="9.140625" style="31" customWidth="1" collapsed="1"/>
    <col min="15" max="18" width="9.140625" style="31" customWidth="1"/>
    <col min="19" max="19" width="12.28515625" style="31" customWidth="1"/>
    <col min="20" max="20" width="11.42578125" style="2" customWidth="1"/>
    <col min="21" max="16384" width="9.140625" style="2"/>
  </cols>
  <sheetData>
    <row r="1" spans="1:21">
      <c r="A1" s="336" t="s">
        <v>0</v>
      </c>
      <c r="B1" s="337"/>
      <c r="C1" s="337"/>
    </row>
    <row r="2" spans="1:21" ht="26.25" customHeight="1">
      <c r="A2" s="336" t="s">
        <v>212</v>
      </c>
      <c r="B2" s="336"/>
      <c r="C2" s="336"/>
      <c r="T2" s="31" t="s">
        <v>213</v>
      </c>
    </row>
    <row r="3" spans="1:21" ht="13.5" customHeight="1">
      <c r="A3" s="336" t="s">
        <v>214</v>
      </c>
      <c r="B3" s="336"/>
      <c r="C3" s="336"/>
    </row>
    <row r="4" spans="1:21">
      <c r="A4" s="336" t="s">
        <v>42</v>
      </c>
      <c r="B4" s="336"/>
      <c r="C4" s="336"/>
    </row>
    <row r="5" spans="1:21" ht="13.5" thickBot="1">
      <c r="A5" s="4"/>
      <c r="B5" s="4"/>
      <c r="C5" s="5"/>
    </row>
    <row r="6" spans="1:21">
      <c r="A6" s="6" t="s">
        <v>4</v>
      </c>
      <c r="B6" s="7"/>
      <c r="C6" s="8">
        <f>+'[1]1 кв. 2020 год'!C6</f>
        <v>176572.75000000023</v>
      </c>
    </row>
    <row r="7" spans="1:21">
      <c r="A7" s="9" t="s">
        <v>106</v>
      </c>
      <c r="B7" s="10"/>
      <c r="C7" s="11">
        <f>+'[1]1 кв. 2020 год'!C7+'[1]2 кв. 2020 год '!C7+'[1]3 кв. 2020 год '!C7+'[1]4 кв. 2020 год'!C7</f>
        <v>612394.14</v>
      </c>
    </row>
    <row r="8" spans="1:21">
      <c r="A8" s="9" t="s">
        <v>6</v>
      </c>
      <c r="B8" s="12">
        <f>+C8/C7</f>
        <v>1.0287673229531558</v>
      </c>
      <c r="C8" s="11">
        <f>+'[1]1 кв. 2020 год'!C8+'[1]2 кв. 2020 год '!C8+'[1]3 кв. 2020 год '!C8+'[1]4 кв. 2020 год'!C8</f>
        <v>630011.08000000007</v>
      </c>
      <c r="S8" s="152"/>
    </row>
    <row r="9" spans="1:21">
      <c r="A9" s="9" t="s">
        <v>46</v>
      </c>
      <c r="B9" s="10"/>
      <c r="C9" s="11">
        <f>+C6+C7-C8</f>
        <v>158955.81000000017</v>
      </c>
    </row>
    <row r="10" spans="1:21">
      <c r="A10" s="9" t="s">
        <v>8</v>
      </c>
      <c r="B10" s="13"/>
      <c r="C10" s="11">
        <f>+'[1]2019 год'!C10+B23*12*2743.8-C23+C18+C49</f>
        <v>85893.179400000095</v>
      </c>
      <c r="D10" s="203"/>
      <c r="F10" s="42"/>
      <c r="T10" s="31"/>
      <c r="U10" s="31"/>
    </row>
    <row r="11" spans="1:21">
      <c r="A11" s="9"/>
      <c r="B11" s="13"/>
      <c r="C11" s="11"/>
      <c r="S11" s="19"/>
      <c r="T11" s="19"/>
      <c r="U11" s="31"/>
    </row>
    <row r="12" spans="1:21" ht="19.5" customHeight="1">
      <c r="A12" s="17" t="s">
        <v>9</v>
      </c>
      <c r="B12" s="18">
        <f>SUM(B13:B23)</f>
        <v>16.59</v>
      </c>
      <c r="C12" s="11">
        <f>SUM(C13:C23)</f>
        <v>490100.40399999998</v>
      </c>
      <c r="S12" s="19"/>
      <c r="T12" s="16"/>
      <c r="U12" s="31"/>
    </row>
    <row r="13" spans="1:21" ht="15" customHeight="1">
      <c r="A13" s="140" t="s">
        <v>10</v>
      </c>
      <c r="B13" s="183">
        <v>3.7</v>
      </c>
      <c r="C13" s="35">
        <f>+'[1]1 кв. 2020 год'!C13+'[1]2 кв. 2020 год '!C13+'[1]3 кв. 2020 год '!C13+'[1]4 кв. 2020 год'!C13</f>
        <v>121824.72000000002</v>
      </c>
      <c r="S13" s="16"/>
      <c r="T13" s="19"/>
      <c r="U13" s="31"/>
    </row>
    <row r="14" spans="1:21" ht="15.75" customHeight="1">
      <c r="A14" s="328" t="s">
        <v>11</v>
      </c>
      <c r="B14" s="183">
        <v>0.18</v>
      </c>
      <c r="C14" s="35">
        <f>+'[1]1 кв. 2020 год'!C14+'[1]2 кв. 2020 год '!C14+'[1]3 кв. 2020 год '!C14+'[1]4 кв. 2020 год'!C14</f>
        <v>5926.6080000000002</v>
      </c>
      <c r="S14" s="16"/>
      <c r="T14" s="19"/>
      <c r="U14" s="31"/>
    </row>
    <row r="15" spans="1:21" ht="15" customHeight="1">
      <c r="A15" s="140" t="s">
        <v>12</v>
      </c>
      <c r="B15" s="183">
        <v>0.4</v>
      </c>
      <c r="C15" s="35">
        <f>+'[1]1 кв. 2020 год'!C15+'[1]2 кв. 2020 год '!C15+'[1]3 кв. 2020 год '!C15+'[1]4 кв. 2020 год'!C15</f>
        <v>13170.240000000002</v>
      </c>
      <c r="N15" s="1"/>
      <c r="O15" s="1"/>
      <c r="P15" s="1"/>
      <c r="Q15" s="1"/>
      <c r="R15" s="1"/>
      <c r="S15" s="14"/>
      <c r="T15" s="15"/>
    </row>
    <row r="16" spans="1:21" ht="36.75" customHeight="1">
      <c r="A16" s="140" t="s">
        <v>215</v>
      </c>
      <c r="B16" s="183">
        <v>1.9</v>
      </c>
      <c r="C16" s="35">
        <f>+'[1]1 кв. 2020 год'!C16+'[1]2 кв. 2020 год '!C16+'[1]3 кв. 2020 год '!C16+'[1]4 кв. 2020 год'!C16</f>
        <v>62558.64</v>
      </c>
      <c r="N16" s="1"/>
      <c r="O16" s="1"/>
      <c r="P16" s="1"/>
      <c r="Q16" s="1"/>
      <c r="R16" s="1"/>
      <c r="S16" s="14"/>
    </row>
    <row r="17" spans="1:19" ht="18" customHeight="1">
      <c r="A17" s="140" t="s">
        <v>16</v>
      </c>
      <c r="B17" s="183">
        <v>1.79</v>
      </c>
      <c r="C17" s="35">
        <f>+'[1]1 кв. 2020 год'!C17+'[1]2 кв. 2020 год '!C17+'[1]3 кв. 2020 год '!C17+'[1]4 кв. 2020 год'!C17</f>
        <v>58936.824000000001</v>
      </c>
      <c r="N17" s="1"/>
      <c r="O17" s="1"/>
      <c r="P17" s="1"/>
      <c r="Q17" s="1"/>
      <c r="R17" s="1"/>
      <c r="S17" s="14"/>
    </row>
    <row r="18" spans="1:19">
      <c r="A18" s="140" t="s">
        <v>17</v>
      </c>
      <c r="B18" s="183">
        <v>0.19</v>
      </c>
      <c r="C18" s="35">
        <f>+'[1]1 кв. 2020 год'!C18+'[1]2 кв. 2020 год '!C18+'[1]3 кв. 2020 год '!C18+'[1]4 кв. 2020 год'!C18</f>
        <v>6255.8639999999996</v>
      </c>
      <c r="D18" s="43"/>
      <c r="N18" s="1"/>
      <c r="O18" s="1"/>
      <c r="P18" s="1"/>
      <c r="Q18" s="1"/>
      <c r="R18" s="1"/>
      <c r="S18" s="14"/>
    </row>
    <row r="19" spans="1:19" ht="15" customHeight="1">
      <c r="A19" s="140" t="s">
        <v>19</v>
      </c>
      <c r="B19" s="183">
        <v>3</v>
      </c>
      <c r="C19" s="35">
        <f>+'[1]1 кв. 2020 год'!C19+'[1]2 кв. 2020 год '!C19+'[1]3 кв. 2020 год '!C19+'[1]4 кв. 2020 год'!C19</f>
        <v>98776.800000000017</v>
      </c>
      <c r="N19" s="1"/>
      <c r="O19" s="1"/>
      <c r="P19" s="1"/>
      <c r="Q19" s="1"/>
      <c r="R19" s="1"/>
      <c r="S19" s="14"/>
    </row>
    <row r="20" spans="1:19" ht="27.75" customHeight="1">
      <c r="A20" s="140" t="s">
        <v>155</v>
      </c>
      <c r="B20" s="183">
        <v>0.05</v>
      </c>
      <c r="C20" s="35">
        <f>+'[1]1 кв. 2020 год'!C20+'[1]2 кв. 2020 год '!C20+'[1]3 кв. 2020 год '!C20+'[1]4 кв. 2020 год'!C20</f>
        <v>1646.2800000000002</v>
      </c>
      <c r="N20" s="1"/>
      <c r="O20" s="1"/>
      <c r="P20" s="1"/>
      <c r="Q20" s="1"/>
      <c r="R20" s="1"/>
      <c r="S20" s="14"/>
    </row>
    <row r="21" spans="1:19" ht="15" customHeight="1">
      <c r="A21" s="140" t="s">
        <v>20</v>
      </c>
      <c r="B21" s="183">
        <v>0.03</v>
      </c>
      <c r="C21" s="35">
        <f>+'[1]1 кв. 2020 год'!C21+'[1]2 кв. 2020 год '!C21+'[1]3 кв. 2020 год '!C21+'[1]4 кв. 2020 год'!C21</f>
        <v>987.76800000000003</v>
      </c>
      <c r="N21" s="1"/>
      <c r="O21" s="1"/>
      <c r="P21" s="1"/>
      <c r="Q21" s="1"/>
      <c r="R21" s="1"/>
      <c r="S21" s="14"/>
    </row>
    <row r="22" spans="1:19" ht="28.5" customHeight="1">
      <c r="A22" s="140" t="s">
        <v>22</v>
      </c>
      <c r="B22" s="183">
        <v>1.1499999999999999</v>
      </c>
      <c r="C22" s="35">
        <f>+'[1]1 кв. 2020 год'!C22+'[1]2 кв. 2020 год '!C22+'[1]3 кв. 2020 год '!C22+'[1]4 кв. 2020 год'!C22</f>
        <v>37864.44</v>
      </c>
      <c r="D22" s="329"/>
      <c r="E22" s="329"/>
      <c r="F22" s="329"/>
      <c r="G22" s="329"/>
      <c r="H22" s="197"/>
      <c r="I22" s="197"/>
      <c r="J22" s="197"/>
      <c r="K22" s="197"/>
      <c r="L22" s="197"/>
      <c r="M22" s="197"/>
      <c r="N22" s="1"/>
      <c r="O22" s="1"/>
      <c r="P22" s="1"/>
      <c r="Q22" s="1"/>
      <c r="R22" s="1"/>
      <c r="S22" s="14"/>
    </row>
    <row r="23" spans="1:19" ht="23.25" customHeight="1" thickBot="1">
      <c r="A23" s="143" t="s">
        <v>23</v>
      </c>
      <c r="B23" s="330">
        <v>4.2</v>
      </c>
      <c r="C23" s="145">
        <f>+'[1]1 кв. 2020 год'!C23+'[1]2 кв. 2020 год '!C23+'[1]3 кв. 2020 год '!C23+'[1]4 кв. 2020 год'!C23</f>
        <v>82152.22</v>
      </c>
      <c r="D23" s="203"/>
      <c r="E23" s="203"/>
      <c r="S23" s="16"/>
    </row>
    <row r="24" spans="1:19">
      <c r="A24" s="41"/>
      <c r="B24" s="42"/>
      <c r="C24" s="43"/>
      <c r="D24" s="203"/>
      <c r="E24" s="203"/>
      <c r="S24" s="19"/>
    </row>
    <row r="25" spans="1:19" ht="13.5" thickBot="1">
      <c r="C25" s="44"/>
      <c r="F25" s="203"/>
      <c r="G25" s="203"/>
      <c r="H25" s="203"/>
      <c r="I25" s="203"/>
      <c r="J25" s="203"/>
      <c r="K25" s="203"/>
      <c r="S25" s="19"/>
    </row>
    <row r="26" spans="1:19">
      <c r="A26" s="45" t="s">
        <v>25</v>
      </c>
      <c r="B26" s="7"/>
      <c r="C26" s="46">
        <f>+'[1]1 кв. 2020 год'!C27</f>
        <v>1875</v>
      </c>
    </row>
    <row r="27" spans="1:19">
      <c r="A27" s="47" t="str">
        <f>+'[1]1 кв. 2020 год'!A27</f>
        <v>Отчистка ливев.воронк от снега акт 29.02.20</v>
      </c>
      <c r="B27" s="48"/>
      <c r="C27" s="49">
        <f>+'[1]2 кв. 2020 год '!C27</f>
        <v>0</v>
      </c>
    </row>
    <row r="28" spans="1:19">
      <c r="A28" s="47" t="str">
        <f>+'[1]2 кв. 2020 год '!A27</f>
        <v>покос травы акт 15.05.20</v>
      </c>
      <c r="B28" s="48"/>
      <c r="C28" s="49"/>
    </row>
    <row r="29" spans="1:19">
      <c r="A29" s="47" t="str">
        <f>+'[1]2 кв. 2020 год '!A28</f>
        <v>услуги по проверке и калибровке акт 26.05.20 Омский ЦСМ</v>
      </c>
      <c r="B29" s="48"/>
      <c r="C29" s="49">
        <f>+'[1]2 кв. 2020 год '!C28</f>
        <v>191.52</v>
      </c>
    </row>
    <row r="30" spans="1:19">
      <c r="A30" s="47" t="str">
        <f>+'[1]4 кв. 2020 год'!A27</f>
        <v>замена выпуска канализ.акт 20.10.20</v>
      </c>
      <c r="B30" s="48"/>
      <c r="C30" s="49">
        <f>+'[1]4 кв. 2020 год'!C27</f>
        <v>27328.33</v>
      </c>
    </row>
    <row r="31" spans="1:19">
      <c r="A31" s="47" t="str">
        <f>+'[1]4 кв. 2020 год'!A28</f>
        <v>установка отопит.прибора акт 22.10.20</v>
      </c>
      <c r="B31" s="48"/>
      <c r="C31" s="49">
        <f>+'[1]4 кв. 2020 год'!C28</f>
        <v>2805.66</v>
      </c>
    </row>
    <row r="32" spans="1:19">
      <c r="A32" s="47" t="str">
        <f>+'[1]4 кв. 2020 год'!A29</f>
        <v>ИП Набока работы по прочистке ливне.канализ. Вх.587 от 10.10.20</v>
      </c>
      <c r="B32" s="48"/>
      <c r="C32" s="49">
        <f>+'[1]4 кв. 2020 год'!C29</f>
        <v>2900</v>
      </c>
    </row>
    <row r="33" spans="1:32">
      <c r="A33" s="47" t="str">
        <f>+'[1]4 кв. 2020 год'!A30</f>
        <v>устновка светильников акт  08/12/20</v>
      </c>
      <c r="B33" s="48"/>
      <c r="C33" s="49">
        <f>+'[1]4 кв. 2020 год'!C30</f>
        <v>28253.01</v>
      </c>
    </row>
    <row r="34" spans="1:32" s="60" customFormat="1" ht="15.75" customHeight="1">
      <c r="A34" s="331" t="s">
        <v>26</v>
      </c>
      <c r="B34" s="51"/>
      <c r="C34" s="52">
        <f>+'[1]1 кв. 2020 год'!C37+'[1]2 кв. 2020 год '!C37+'[1]3 кв. 2020 год '!C37+'[1]4 кв. 2020 год'!C31</f>
        <v>18798.699999999997</v>
      </c>
    </row>
    <row r="35" spans="1:32" s="31" customFormat="1" ht="13.5" thickBot="1">
      <c r="A35" s="53" t="s">
        <v>27</v>
      </c>
      <c r="B35" s="54"/>
      <c r="C35" s="55">
        <f>SUM(C26:M34)</f>
        <v>82152.22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7" spans="1:32" s="31" customFormat="1" ht="13.5" outlineLevel="1" thickBot="1">
      <c r="A37" s="332"/>
      <c r="B37" s="60"/>
      <c r="C37" s="333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33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s="31" customFormat="1" ht="13.5" outlineLevel="1">
      <c r="A38" s="56" t="s">
        <v>29</v>
      </c>
      <c r="B38" s="57"/>
      <c r="C38" s="58"/>
      <c r="D38" s="60"/>
      <c r="E38" s="60"/>
      <c r="F38" s="60"/>
      <c r="G38" s="60"/>
      <c r="H38" s="60"/>
      <c r="I38" s="60"/>
      <c r="J38" s="60"/>
      <c r="K38" s="60"/>
      <c r="L38" s="60"/>
      <c r="M38" s="60"/>
      <c r="R38" s="1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s="31" customFormat="1" outlineLevel="1">
      <c r="A39" s="59" t="s">
        <v>201</v>
      </c>
      <c r="B39" s="60"/>
      <c r="C39" s="61">
        <f>SUM(C40:C42)</f>
        <v>69084.78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R39" s="16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31" customFormat="1" outlineLevel="1">
      <c r="A40" s="62" t="s">
        <v>31</v>
      </c>
      <c r="B40" s="60"/>
      <c r="C40" s="63">
        <f>+'[2]ОДН свод за 2020'!Z39</f>
        <v>41346.18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R40" s="16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outlineLevel="1">
      <c r="A41" s="62" t="s">
        <v>32</v>
      </c>
      <c r="B41" s="60"/>
      <c r="C41" s="63">
        <f>+'[2]ОДН свод за 2020'!Z40</f>
        <v>4699.3200000000006</v>
      </c>
    </row>
    <row r="42" spans="1:32" outlineLevel="1">
      <c r="A42" s="62" t="s">
        <v>33</v>
      </c>
      <c r="B42" s="60"/>
      <c r="C42" s="63">
        <f>+'[2]ОДН свод за 2020'!Z41</f>
        <v>23039.279999999992</v>
      </c>
    </row>
    <row r="43" spans="1:32" outlineLevel="1">
      <c r="A43" s="64"/>
      <c r="B43" s="60"/>
      <c r="C43" s="65"/>
    </row>
    <row r="44" spans="1:32" outlineLevel="1">
      <c r="A44" s="59" t="s">
        <v>210</v>
      </c>
      <c r="B44" s="60"/>
      <c r="C44" s="61">
        <f>SUM(C45:C47)</f>
        <v>113366.6584</v>
      </c>
    </row>
    <row r="45" spans="1:32" outlineLevel="1">
      <c r="A45" s="62" t="s">
        <v>31</v>
      </c>
      <c r="B45" s="60"/>
      <c r="C45" s="63">
        <f>+'[2]ОДН свод за 2020'!AA39</f>
        <v>57449.424400000004</v>
      </c>
    </row>
    <row r="46" spans="1:32" s="60" customFormat="1" outlineLevel="1">
      <c r="A46" s="62" t="s">
        <v>32</v>
      </c>
      <c r="C46" s="63">
        <f>+'[2]ОДН свод за 2020'!AA40</f>
        <v>43581.738000000005</v>
      </c>
      <c r="N46" s="31"/>
      <c r="O46" s="31"/>
      <c r="P46" s="31"/>
      <c r="Q46" s="31"/>
      <c r="R46" s="31"/>
      <c r="S46" s="3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60" customFormat="1" outlineLevel="1">
      <c r="A47" s="62" t="s">
        <v>33</v>
      </c>
      <c r="C47" s="63">
        <f>+'[2]ОДН свод за 2020'!AA41</f>
        <v>12335.495999999999</v>
      </c>
      <c r="N47" s="31"/>
      <c r="O47" s="31"/>
      <c r="P47" s="31"/>
      <c r="Q47" s="31"/>
      <c r="R47" s="31"/>
      <c r="S47" s="3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60" customFormat="1" outlineLevel="1">
      <c r="A48" s="64"/>
      <c r="C48" s="65"/>
      <c r="N48" s="31"/>
      <c r="O48" s="31"/>
      <c r="P48" s="31"/>
      <c r="Q48" s="31"/>
      <c r="R48" s="31"/>
      <c r="S48" s="3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60" customFormat="1" outlineLevel="1">
      <c r="A49" s="66" t="s">
        <v>211</v>
      </c>
      <c r="C49" s="61">
        <f>+C39-C44</f>
        <v>-44281.878400000001</v>
      </c>
      <c r="N49" s="31"/>
      <c r="O49" s="31"/>
      <c r="P49" s="31"/>
      <c r="Q49" s="31"/>
      <c r="R49" s="31"/>
      <c r="S49" s="3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60" customFormat="1" outlineLevel="1">
      <c r="A50" s="64"/>
      <c r="C50" s="67"/>
      <c r="N50" s="31"/>
      <c r="O50" s="31"/>
      <c r="P50" s="31"/>
      <c r="Q50" s="31"/>
      <c r="R50" s="31"/>
      <c r="S50" s="31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60" customFormat="1" ht="13.5" outlineLevel="1" thickBot="1">
      <c r="A51" s="68"/>
      <c r="B51" s="69"/>
      <c r="C51" s="70"/>
      <c r="N51" s="31"/>
      <c r="O51" s="31"/>
      <c r="P51" s="31"/>
      <c r="Q51" s="31"/>
      <c r="R51" s="31"/>
      <c r="S51" s="3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60" customFormat="1" outlineLevel="1">
      <c r="A52" s="2"/>
      <c r="B52" s="2"/>
      <c r="C52" s="335"/>
      <c r="N52" s="31"/>
      <c r="O52" s="31"/>
      <c r="P52" s="31"/>
      <c r="Q52" s="31"/>
      <c r="R52" s="31"/>
      <c r="S52" s="3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outlineLevel="1"/>
    <row r="54" spans="1:32" ht="15.75" outlineLevel="1">
      <c r="A54" s="134" t="s">
        <v>216</v>
      </c>
      <c r="B54" s="73"/>
      <c r="C54" s="74"/>
    </row>
    <row r="56" spans="1:32" s="60" customFormat="1" ht="15.75">
      <c r="A56" s="134" t="s">
        <v>37</v>
      </c>
      <c r="B56" s="73"/>
      <c r="C56" s="74"/>
      <c r="N56" s="31"/>
      <c r="O56" s="31"/>
      <c r="P56" s="31"/>
      <c r="Q56" s="31"/>
      <c r="R56" s="31"/>
      <c r="S56" s="3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61" spans="1:32">
      <c r="A61" s="2" t="s">
        <v>217</v>
      </c>
    </row>
  </sheetData>
  <mergeCells count="4">
    <mergeCell ref="A1:C1"/>
    <mergeCell ref="A2:C2"/>
    <mergeCell ref="A3:C3"/>
    <mergeCell ref="A4:C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2:H66"/>
  <sheetViews>
    <sheetView topLeftCell="A47" zoomScale="75" zoomScaleNormal="75" workbookViewId="0">
      <selection activeCell="E69" sqref="E69"/>
    </sheetView>
  </sheetViews>
  <sheetFormatPr defaultColWidth="9.140625" defaultRowHeight="12.75"/>
  <cols>
    <col min="1" max="1" width="58.140625" style="2" customWidth="1"/>
    <col min="2" max="2" width="13" style="2" customWidth="1"/>
    <col min="3" max="3" width="14.7109375" style="2" customWidth="1"/>
    <col min="4" max="4" width="13.42578125" style="2" customWidth="1"/>
    <col min="5" max="5" width="11.85546875" style="1" customWidth="1"/>
    <col min="6" max="6" width="20.42578125" style="36" customWidth="1"/>
    <col min="7" max="7" width="10" style="31" bestFit="1" customWidth="1"/>
    <col min="8" max="8" width="9.140625" style="31"/>
    <col min="9" max="16384" width="9.140625" style="2"/>
  </cols>
  <sheetData>
    <row r="2" spans="1:8">
      <c r="A2" s="336" t="s">
        <v>39</v>
      </c>
      <c r="B2" s="337"/>
      <c r="C2" s="337"/>
    </row>
    <row r="3" spans="1:8" ht="32.25" customHeight="1">
      <c r="A3" s="344" t="s">
        <v>40</v>
      </c>
      <c r="B3" s="344"/>
      <c r="C3" s="344"/>
    </row>
    <row r="4" spans="1:8" ht="16.5" customHeight="1">
      <c r="A4" s="344" t="s">
        <v>41</v>
      </c>
      <c r="B4" s="344"/>
      <c r="C4" s="344"/>
    </row>
    <row r="5" spans="1:8" ht="16.5" customHeight="1">
      <c r="A5" s="344" t="s">
        <v>42</v>
      </c>
      <c r="B5" s="344"/>
      <c r="C5" s="344"/>
    </row>
    <row r="6" spans="1:8" ht="16.5" customHeight="1" thickBot="1">
      <c r="A6" s="77"/>
      <c r="B6" s="77"/>
      <c r="C6" s="77"/>
    </row>
    <row r="7" spans="1:8">
      <c r="A7" s="78" t="s">
        <v>43</v>
      </c>
      <c r="B7" s="7"/>
      <c r="C7" s="79">
        <f>+'[13]1 кв.2020 год'!C7</f>
        <v>62052.939999999711</v>
      </c>
    </row>
    <row r="8" spans="1:8">
      <c r="A8" s="80" t="s">
        <v>44</v>
      </c>
      <c r="B8" s="10"/>
      <c r="C8" s="81">
        <f>+'[13]нач+опл год'!C3</f>
        <v>836387.76</v>
      </c>
    </row>
    <row r="9" spans="1:8">
      <c r="A9" s="17" t="s">
        <v>45</v>
      </c>
      <c r="B9" s="12">
        <f>+C9/C8</f>
        <v>0.98853104928269153</v>
      </c>
      <c r="C9" s="81">
        <f>+'[13]нач+опл год'!D3</f>
        <v>826795.27</v>
      </c>
    </row>
    <row r="10" spans="1:8">
      <c r="A10" s="17" t="s">
        <v>46</v>
      </c>
      <c r="B10" s="10"/>
      <c r="C10" s="81">
        <f>+C7+C8-C9</f>
        <v>71645.429999999702</v>
      </c>
      <c r="E10" s="20"/>
    </row>
    <row r="11" spans="1:8">
      <c r="A11" s="17" t="s">
        <v>47</v>
      </c>
      <c r="B11" s="10"/>
      <c r="C11" s="81">
        <f>4320*4</f>
        <v>17280</v>
      </c>
    </row>
    <row r="12" spans="1:8" ht="13.5" thickBot="1">
      <c r="A12" s="82" t="s">
        <v>48</v>
      </c>
      <c r="B12" s="83"/>
      <c r="C12" s="84" t="e">
        <f>+#REF!</f>
        <v>#REF!</v>
      </c>
    </row>
    <row r="13" spans="1:8" ht="13.5" thickBot="1">
      <c r="A13" s="85"/>
      <c r="B13" s="51"/>
      <c r="C13" s="86"/>
    </row>
    <row r="14" spans="1:8" s="4" customFormat="1" ht="30.75" customHeight="1" thickBot="1">
      <c r="A14" s="87" t="s">
        <v>9</v>
      </c>
      <c r="B14" s="88">
        <f>SUM(B15:B33)</f>
        <v>22.71</v>
      </c>
      <c r="C14" s="89">
        <f>SUM(C15:C33)</f>
        <v>704172.22199999983</v>
      </c>
      <c r="D14" s="90"/>
      <c r="E14" s="91"/>
      <c r="F14" s="92"/>
      <c r="G14" s="93"/>
      <c r="H14" s="93"/>
    </row>
    <row r="15" spans="1:8" s="4" customFormat="1" ht="16.5" customHeight="1">
      <c r="A15" s="94" t="s">
        <v>49</v>
      </c>
      <c r="B15" s="95">
        <v>4.3</v>
      </c>
      <c r="C15" s="96">
        <f>+B15*2994.1*12</f>
        <v>154495.56</v>
      </c>
      <c r="D15" s="90"/>
      <c r="E15" s="91"/>
      <c r="F15" s="92"/>
      <c r="G15" s="93"/>
      <c r="H15" s="93"/>
    </row>
    <row r="16" spans="1:8" s="4" customFormat="1" ht="13.5" customHeight="1">
      <c r="A16" s="22" t="s">
        <v>50</v>
      </c>
      <c r="B16" s="97">
        <v>0.17</v>
      </c>
      <c r="C16" s="98">
        <f t="shared" ref="C16:C31" si="0">+B16*2994.1*12</f>
        <v>6107.9639999999999</v>
      </c>
      <c r="D16" s="90"/>
      <c r="E16" s="91"/>
      <c r="F16" s="92"/>
      <c r="G16" s="93"/>
      <c r="H16" s="93"/>
    </row>
    <row r="17" spans="1:8" s="4" customFormat="1" ht="30.75" customHeight="1">
      <c r="A17" s="99" t="s">
        <v>51</v>
      </c>
      <c r="B17" s="97">
        <v>0.6</v>
      </c>
      <c r="C17" s="98">
        <f t="shared" si="0"/>
        <v>21557.519999999997</v>
      </c>
      <c r="D17" s="90"/>
      <c r="E17" s="91"/>
      <c r="F17" s="92"/>
      <c r="G17" s="93"/>
      <c r="H17" s="93"/>
    </row>
    <row r="18" spans="1:8" s="4" customFormat="1" ht="20.25" customHeight="1">
      <c r="A18" s="22" t="s">
        <v>52</v>
      </c>
      <c r="B18" s="97">
        <v>0.3</v>
      </c>
      <c r="C18" s="98">
        <f t="shared" si="0"/>
        <v>10778.759999999998</v>
      </c>
      <c r="D18" s="90"/>
      <c r="E18" s="91"/>
      <c r="F18" s="92"/>
      <c r="G18" s="93"/>
      <c r="H18" s="93"/>
    </row>
    <row r="19" spans="1:8" s="4" customFormat="1" ht="13.5" hidden="1" customHeight="1">
      <c r="A19" s="22" t="s">
        <v>53</v>
      </c>
      <c r="B19" s="97">
        <v>0</v>
      </c>
      <c r="C19" s="98">
        <f t="shared" si="0"/>
        <v>0</v>
      </c>
      <c r="D19" s="90"/>
      <c r="E19" s="91"/>
      <c r="F19" s="92"/>
      <c r="G19" s="93"/>
      <c r="H19" s="93"/>
    </row>
    <row r="20" spans="1:8" s="4" customFormat="1" ht="30.75" customHeight="1">
      <c r="A20" s="22" t="s">
        <v>54</v>
      </c>
      <c r="B20" s="97">
        <v>2.2000000000000002</v>
      </c>
      <c r="C20" s="98">
        <f t="shared" si="0"/>
        <v>79044.240000000005</v>
      </c>
      <c r="D20" s="90"/>
      <c r="E20" s="91"/>
      <c r="F20" s="92"/>
      <c r="G20" s="93"/>
      <c r="H20" s="93"/>
    </row>
    <row r="21" spans="1:8" s="4" customFormat="1" ht="42" customHeight="1">
      <c r="A21" s="22" t="s">
        <v>55</v>
      </c>
      <c r="B21" s="97">
        <v>2.72</v>
      </c>
      <c r="C21" s="98">
        <f t="shared" si="0"/>
        <v>97727.423999999999</v>
      </c>
      <c r="D21" s="90"/>
      <c r="E21" s="91"/>
      <c r="F21" s="92"/>
      <c r="G21" s="93"/>
      <c r="H21" s="93"/>
    </row>
    <row r="22" spans="1:8" s="4" customFormat="1" ht="18" customHeight="1">
      <c r="A22" s="22" t="s">
        <v>56</v>
      </c>
      <c r="B22" s="97">
        <v>3.3</v>
      </c>
      <c r="C22" s="98">
        <f t="shared" si="0"/>
        <v>118566.35999999999</v>
      </c>
      <c r="D22" s="90"/>
      <c r="E22" s="91"/>
      <c r="F22" s="92"/>
      <c r="G22" s="93"/>
      <c r="H22" s="93"/>
    </row>
    <row r="23" spans="1:8" s="4" customFormat="1" ht="15" customHeight="1">
      <c r="A23" s="22" t="s">
        <v>57</v>
      </c>
      <c r="B23" s="97">
        <v>0.05</v>
      </c>
      <c r="C23" s="98">
        <f t="shared" si="0"/>
        <v>1796.46</v>
      </c>
      <c r="D23" s="90"/>
      <c r="E23" s="91"/>
      <c r="F23" s="92"/>
      <c r="G23" s="93"/>
      <c r="H23" s="93"/>
    </row>
    <row r="24" spans="1:8" s="4" customFormat="1" ht="30.75" customHeight="1">
      <c r="A24" s="22" t="s">
        <v>58</v>
      </c>
      <c r="B24" s="97">
        <v>2.0099999999999998</v>
      </c>
      <c r="C24" s="98">
        <f t="shared" si="0"/>
        <v>72217.691999999995</v>
      </c>
      <c r="D24" s="90"/>
      <c r="E24" s="91"/>
      <c r="F24" s="92"/>
      <c r="G24" s="93"/>
      <c r="H24" s="93"/>
    </row>
    <row r="25" spans="1:8" s="4" customFormat="1" ht="15" customHeight="1">
      <c r="A25" s="22" t="s">
        <v>59</v>
      </c>
      <c r="B25" s="97">
        <v>0.05</v>
      </c>
      <c r="C25" s="98">
        <f t="shared" si="0"/>
        <v>1796.46</v>
      </c>
      <c r="D25" s="90"/>
      <c r="E25" s="91"/>
      <c r="F25" s="92"/>
      <c r="G25" s="93"/>
      <c r="H25" s="93"/>
    </row>
    <row r="26" spans="1:8" s="4" customFormat="1" ht="37.5" customHeight="1">
      <c r="A26" s="22" t="s">
        <v>60</v>
      </c>
      <c r="B26" s="97">
        <v>1.36</v>
      </c>
      <c r="C26" s="98">
        <f t="shared" si="0"/>
        <v>48863.712</v>
      </c>
      <c r="D26" s="90"/>
      <c r="E26" s="100"/>
      <c r="F26" s="101"/>
      <c r="G26" s="93"/>
      <c r="H26" s="93"/>
    </row>
    <row r="27" spans="1:8" s="4" customFormat="1" ht="12.75" customHeight="1">
      <c r="A27" s="22" t="s">
        <v>61</v>
      </c>
      <c r="B27" s="97">
        <v>0.06</v>
      </c>
      <c r="C27" s="98">
        <f t="shared" si="0"/>
        <v>2155.752</v>
      </c>
      <c r="D27" s="90"/>
      <c r="E27" s="100"/>
      <c r="F27" s="101"/>
      <c r="G27" s="93"/>
      <c r="H27" s="93"/>
    </row>
    <row r="28" spans="1:8" s="4" customFormat="1" ht="15" customHeight="1">
      <c r="A28" s="22" t="s">
        <v>62</v>
      </c>
      <c r="B28" s="97">
        <v>0.06</v>
      </c>
      <c r="C28" s="98">
        <f t="shared" si="0"/>
        <v>2155.752</v>
      </c>
      <c r="D28" s="90"/>
      <c r="E28" s="100"/>
      <c r="F28" s="101"/>
      <c r="G28" s="102"/>
      <c r="H28" s="93">
        <f>+B28*12*2994.1</f>
        <v>2155.752</v>
      </c>
    </row>
    <row r="29" spans="1:8" s="4" customFormat="1" ht="34.5" customHeight="1">
      <c r="A29" s="22" t="s">
        <v>63</v>
      </c>
      <c r="B29" s="97">
        <v>0.05</v>
      </c>
      <c r="C29" s="98">
        <f t="shared" si="0"/>
        <v>1796.46</v>
      </c>
      <c r="D29" s="90"/>
      <c r="E29" s="100"/>
      <c r="F29" s="101"/>
      <c r="G29" s="93"/>
      <c r="H29" s="93"/>
    </row>
    <row r="30" spans="1:8" s="4" customFormat="1" ht="18.75" customHeight="1">
      <c r="A30" s="22" t="s">
        <v>64</v>
      </c>
      <c r="B30" s="97">
        <v>0.03</v>
      </c>
      <c r="C30" s="98">
        <f t="shared" si="0"/>
        <v>1077.876</v>
      </c>
      <c r="D30" s="90"/>
      <c r="E30" s="100"/>
      <c r="F30" s="101"/>
      <c r="G30" s="93"/>
      <c r="H30" s="93"/>
    </row>
    <row r="31" spans="1:8" s="4" customFormat="1" ht="38.25" customHeight="1">
      <c r="A31" s="22" t="s">
        <v>65</v>
      </c>
      <c r="B31" s="97">
        <v>1.1499999999999999</v>
      </c>
      <c r="C31" s="98">
        <f t="shared" si="0"/>
        <v>41318.579999999994</v>
      </c>
      <c r="D31" s="90"/>
      <c r="E31" s="100"/>
      <c r="F31" s="101"/>
      <c r="G31" s="93"/>
      <c r="H31" s="93"/>
    </row>
    <row r="32" spans="1:8" s="4" customFormat="1" ht="13.5" customHeight="1">
      <c r="A32" s="22" t="s">
        <v>66</v>
      </c>
      <c r="B32" s="97">
        <v>0.5</v>
      </c>
      <c r="C32" s="98">
        <f>+[13]матер.1кв.20!E17+'[13]матер 2020'!E45</f>
        <v>3724.96</v>
      </c>
      <c r="D32" s="90"/>
      <c r="E32" s="91"/>
      <c r="F32" s="92"/>
      <c r="G32" s="93"/>
      <c r="H32" s="93"/>
    </row>
    <row r="33" spans="1:8" s="4" customFormat="1" ht="14.25" customHeight="1" thickBot="1">
      <c r="A33" s="37" t="s">
        <v>67</v>
      </c>
      <c r="B33" s="103">
        <v>3.8</v>
      </c>
      <c r="C33" s="104">
        <f>+C52</f>
        <v>38990.69</v>
      </c>
      <c r="E33" s="91"/>
      <c r="F33" s="92"/>
      <c r="G33" s="93"/>
      <c r="H33" s="93"/>
    </row>
    <row r="34" spans="1:8">
      <c r="C34" s="15"/>
    </row>
    <row r="35" spans="1:8">
      <c r="A35" s="105" t="s">
        <v>23</v>
      </c>
      <c r="C35" s="15"/>
    </row>
    <row r="36" spans="1:8" ht="13.5" thickBot="1">
      <c r="A36" s="105"/>
      <c r="C36" s="15"/>
    </row>
    <row r="37" spans="1:8">
      <c r="A37" s="106" t="str">
        <f>+'[13]1 кв.2020 год'!A37</f>
        <v>уборка и вывоз снега эксковатором-погрузчиком акт 03.02.20</v>
      </c>
      <c r="B37" s="107"/>
      <c r="C37" s="108">
        <f>+'[13]1 кв.2020 год'!C37</f>
        <v>850</v>
      </c>
    </row>
    <row r="38" spans="1:8">
      <c r="A38" s="22" t="str">
        <f>+'[13]1 кв.2020 год'!A38</f>
        <v>очистка козырьков от снега акт 05.02.20</v>
      </c>
      <c r="B38" s="10"/>
      <c r="C38" s="109">
        <f>+'[13]1 кв.2020 год'!C38</f>
        <v>3000</v>
      </c>
    </row>
    <row r="39" spans="1:8">
      <c r="A39" s="22" t="str">
        <f>+'[13]1 кв.2020 год'!A39</f>
        <v>уборка снега с козырьков акт 19.02.20</v>
      </c>
      <c r="B39" s="10"/>
      <c r="C39" s="109">
        <f>+'[13]1 кв.2020 год'!C39</f>
        <v>1500</v>
      </c>
    </row>
    <row r="40" spans="1:8">
      <c r="A40" s="22" t="str">
        <f>+'[13]1 кв.2020 год'!A40</f>
        <v>замена ,уст-ка лампы акт 05.02.20</v>
      </c>
      <c r="B40" s="10"/>
      <c r="C40" s="109">
        <f>+'[13]1 кв.2020 год'!C40</f>
        <v>35</v>
      </c>
    </row>
    <row r="41" spans="1:8">
      <c r="A41" s="22" t="str">
        <f>+'[13]1 кв.2020 год'!A41</f>
        <v>оценка соотверт лифтов вх. 30/1 28.02.20 ООО УралЛифтЭксперт</v>
      </c>
      <c r="B41" s="10"/>
      <c r="C41" s="110">
        <f>+'[13]1 кв.2020 год'!C41</f>
        <v>6500</v>
      </c>
    </row>
    <row r="42" spans="1:8">
      <c r="A42" s="22" t="str">
        <f>+'[13]1 кв.2020 год'!A42</f>
        <v>Технич.освидет.лифтов ООО УралЛифтЭксперт вх.30/20 06.03.20</v>
      </c>
      <c r="B42" s="10"/>
      <c r="C42" s="110">
        <f>+'[13]1 кв.2020 год'!C42</f>
        <v>2551</v>
      </c>
    </row>
    <row r="43" spans="1:8">
      <c r="A43" s="22" t="s">
        <v>68</v>
      </c>
      <c r="B43" s="10"/>
      <c r="C43" s="110">
        <v>958</v>
      </c>
    </row>
    <row r="44" spans="1:8" ht="24.75" customHeight="1">
      <c r="A44" s="22" t="s">
        <v>69</v>
      </c>
      <c r="B44" s="10"/>
      <c r="C44" s="109">
        <v>3453</v>
      </c>
    </row>
    <row r="45" spans="1:8">
      <c r="A45" s="22" t="s">
        <v>70</v>
      </c>
      <c r="B45" s="10"/>
      <c r="C45" s="109">
        <v>7275.5</v>
      </c>
    </row>
    <row r="46" spans="1:8">
      <c r="A46" s="22" t="s">
        <v>71</v>
      </c>
      <c r="B46" s="10"/>
      <c r="C46" s="109">
        <v>533</v>
      </c>
    </row>
    <row r="47" spans="1:8" s="31" customFormat="1">
      <c r="A47" s="22" t="s">
        <v>72</v>
      </c>
      <c r="B47" s="10"/>
      <c r="C47" s="109">
        <v>191.52</v>
      </c>
      <c r="D47" s="2"/>
      <c r="E47" s="1"/>
      <c r="F47" s="36"/>
    </row>
    <row r="48" spans="1:8" s="31" customFormat="1">
      <c r="A48" s="22" t="s">
        <v>73</v>
      </c>
      <c r="B48" s="10"/>
      <c r="C48" s="109">
        <v>1854</v>
      </c>
      <c r="D48" s="2"/>
      <c r="E48" s="1"/>
      <c r="F48" s="36"/>
    </row>
    <row r="49" spans="1:6" s="31" customFormat="1">
      <c r="A49" s="22" t="s">
        <v>74</v>
      </c>
      <c r="B49" s="10"/>
      <c r="C49" s="109">
        <v>1545</v>
      </c>
      <c r="D49" s="2"/>
      <c r="E49" s="1"/>
      <c r="F49" s="36"/>
    </row>
    <row r="50" spans="1:6" s="31" customFormat="1">
      <c r="A50" s="22" t="s">
        <v>75</v>
      </c>
      <c r="B50" s="10"/>
      <c r="C50" s="109">
        <v>1545</v>
      </c>
      <c r="D50" s="2"/>
      <c r="E50" s="1"/>
      <c r="F50" s="36"/>
    </row>
    <row r="51" spans="1:6" s="31" customFormat="1">
      <c r="A51" s="111" t="s">
        <v>26</v>
      </c>
      <c r="B51" s="112"/>
      <c r="C51" s="113">
        <f>+'[13]матер 2020'!E27</f>
        <v>7199.67</v>
      </c>
      <c r="D51" s="2"/>
      <c r="E51" s="1"/>
      <c r="F51" s="36"/>
    </row>
    <row r="52" spans="1:6" s="31" customFormat="1" ht="13.5" thickBot="1">
      <c r="A52" s="114" t="s">
        <v>27</v>
      </c>
      <c r="B52" s="115"/>
      <c r="C52" s="116">
        <f>SUM(C37:C51)</f>
        <v>38990.69</v>
      </c>
      <c r="D52" s="2"/>
      <c r="E52" s="20"/>
      <c r="F52" s="36"/>
    </row>
    <row r="53" spans="1:6" s="31" customFormat="1">
      <c r="A53" s="2"/>
      <c r="B53" s="2"/>
      <c r="C53" s="2"/>
      <c r="D53" s="2"/>
      <c r="E53" s="1"/>
      <c r="F53" s="36"/>
    </row>
    <row r="54" spans="1:6" ht="13.5" thickBot="1"/>
    <row r="55" spans="1:6" ht="13.5">
      <c r="A55" s="56" t="s">
        <v>29</v>
      </c>
      <c r="B55" s="57"/>
      <c r="C55" s="58"/>
    </row>
    <row r="56" spans="1:6">
      <c r="A56" s="59" t="s">
        <v>77</v>
      </c>
      <c r="B56" s="60"/>
      <c r="C56" s="61">
        <f>SUM(C57:C59)</f>
        <v>20674.837800000001</v>
      </c>
    </row>
    <row r="57" spans="1:6">
      <c r="A57" s="62" t="s">
        <v>31</v>
      </c>
      <c r="B57" s="60"/>
      <c r="C57" s="63">
        <f>+'[2]ОДН свод за 2020'!$Z$29</f>
        <v>13302.7598</v>
      </c>
    </row>
    <row r="58" spans="1:6">
      <c r="A58" s="62" t="s">
        <v>32</v>
      </c>
      <c r="B58" s="60"/>
      <c r="C58" s="63">
        <f>+'[2]ОДН свод за 2020'!$Z$30</f>
        <v>6984.1540000000005</v>
      </c>
    </row>
    <row r="59" spans="1:6">
      <c r="A59" s="62" t="s">
        <v>33</v>
      </c>
      <c r="B59" s="60"/>
      <c r="C59" s="63">
        <f>+'[2]ОДН свод за 2020'!$Z$31</f>
        <v>387.92399999999998</v>
      </c>
    </row>
    <row r="60" spans="1:6">
      <c r="A60" s="64"/>
      <c r="B60" s="60"/>
      <c r="C60" s="65"/>
    </row>
    <row r="61" spans="1:6">
      <c r="A61" s="59" t="s">
        <v>78</v>
      </c>
      <c r="B61" s="60"/>
      <c r="C61" s="61">
        <f>SUM(C62:C64)</f>
        <v>20674.837800000001</v>
      </c>
    </row>
    <row r="62" spans="1:6">
      <c r="A62" s="62" t="s">
        <v>31</v>
      </c>
      <c r="B62" s="60"/>
      <c r="C62" s="63">
        <f>+C57</f>
        <v>13302.7598</v>
      </c>
    </row>
    <row r="63" spans="1:6">
      <c r="A63" s="62" t="s">
        <v>32</v>
      </c>
      <c r="B63" s="60"/>
      <c r="C63" s="63">
        <f t="shared" ref="C63:C64" si="1">+C58</f>
        <v>6984.1540000000005</v>
      </c>
    </row>
    <row r="64" spans="1:6">
      <c r="A64" s="62" t="s">
        <v>33</v>
      </c>
      <c r="B64" s="60"/>
      <c r="C64" s="63">
        <f t="shared" si="1"/>
        <v>387.92399999999998</v>
      </c>
    </row>
    <row r="65" spans="1:3">
      <c r="A65" s="64"/>
      <c r="B65" s="60"/>
      <c r="C65" s="65"/>
    </row>
    <row r="66" spans="1:3" ht="13.5" thickBot="1">
      <c r="A66" s="68"/>
      <c r="B66" s="69"/>
      <c r="C66" s="70"/>
    </row>
  </sheetData>
  <mergeCells count="4">
    <mergeCell ref="A2:C2"/>
    <mergeCell ref="A3:C3"/>
    <mergeCell ref="A4:C4"/>
    <mergeCell ref="A5:C5"/>
  </mergeCells>
  <pageMargins left="0.70866141732283472" right="0.70866141732283472" top="7.874015748031496E-2" bottom="3.937007874015748E-2" header="0.31496062992125984" footer="0.31496062992125984"/>
  <pageSetup paperSize="9" scale="9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Z79"/>
  <sheetViews>
    <sheetView tabSelected="1" view="pageBreakPreview" zoomScale="60" zoomScaleNormal="72" workbookViewId="0">
      <selection activeCell="H46" sqref="H46"/>
    </sheetView>
  </sheetViews>
  <sheetFormatPr defaultColWidth="9.140625" defaultRowHeight="12.75" outlineLevelRow="1"/>
  <cols>
    <col min="1" max="1" width="55" style="2" customWidth="1"/>
    <col min="2" max="2" width="8.5703125" style="2" customWidth="1"/>
    <col min="3" max="3" width="13.140625" style="71" customWidth="1"/>
    <col min="4" max="4" width="15.28515625" style="1" customWidth="1"/>
    <col min="5" max="5" width="9.140625" style="1" customWidth="1"/>
    <col min="6" max="13" width="9.140625" style="2" customWidth="1"/>
    <col min="14" max="14" width="9.140625" style="3" customWidth="1" collapsed="1"/>
    <col min="15" max="22" width="9.140625" style="3" customWidth="1"/>
    <col min="23" max="24" width="9.140625" style="2" customWidth="1"/>
    <col min="25" max="26" width="10.5703125" style="2" customWidth="1"/>
    <col min="27" max="16384" width="9.140625" style="2"/>
  </cols>
  <sheetData>
    <row r="1" spans="1:26">
      <c r="A1" s="336" t="s">
        <v>0</v>
      </c>
      <c r="B1" s="337"/>
      <c r="C1" s="337"/>
    </row>
    <row r="2" spans="1:26" ht="30" customHeight="1">
      <c r="A2" s="338" t="s">
        <v>1</v>
      </c>
      <c r="B2" s="338"/>
      <c r="C2" s="338"/>
    </row>
    <row r="3" spans="1:26" ht="13.5" customHeight="1">
      <c r="A3" s="336" t="s">
        <v>2</v>
      </c>
      <c r="B3" s="336"/>
      <c r="C3" s="336"/>
    </row>
    <row r="4" spans="1:26">
      <c r="A4" s="336" t="s">
        <v>3</v>
      </c>
      <c r="B4" s="336"/>
      <c r="C4" s="336"/>
    </row>
    <row r="5" spans="1:26" ht="13.5" thickBot="1">
      <c r="A5" s="4"/>
      <c r="B5" s="4"/>
      <c r="C5" s="5"/>
    </row>
    <row r="6" spans="1:26">
      <c r="A6" s="6" t="s">
        <v>4</v>
      </c>
      <c r="B6" s="7"/>
      <c r="C6" s="8">
        <f>+'[14]1 кв.2020 г'!C6</f>
        <v>224858.19999999995</v>
      </c>
    </row>
    <row r="7" spans="1:26">
      <c r="A7" s="9" t="s">
        <v>5</v>
      </c>
      <c r="B7" s="10"/>
      <c r="C7" s="11">
        <f>+'[14]1 кв.2020 г'!C7+'[14]2 кв.2020 г'!C7+'[14]3 кв.2020 г '!C7+'[14]4 кв.2020 г  '!C7</f>
        <v>1104862.32</v>
      </c>
    </row>
    <row r="8" spans="1:26">
      <c r="A8" s="9" t="s">
        <v>6</v>
      </c>
      <c r="B8" s="12">
        <f>+C8/C7</f>
        <v>1.0003286472834008</v>
      </c>
      <c r="C8" s="11">
        <f>+'[14]1 кв.2020 г'!C8+'[14]2 кв.2020 г'!C8+'[14]3 кв.2020 г '!C8+'[14]4 кв.2020 г  '!C8</f>
        <v>1105225.43</v>
      </c>
    </row>
    <row r="9" spans="1:26">
      <c r="A9" s="9" t="s">
        <v>7</v>
      </c>
      <c r="B9" s="10"/>
      <c r="C9" s="11">
        <f>+C6+C7-C8</f>
        <v>224495.09000000008</v>
      </c>
    </row>
    <row r="10" spans="1:26">
      <c r="A10" s="9" t="s">
        <v>8</v>
      </c>
      <c r="B10" s="13"/>
      <c r="C10" s="11">
        <f>+'[14]год 2019 '!C10+B26*4499.7*12-C26+C62+C20</f>
        <v>301023.80666451616</v>
      </c>
      <c r="D10" s="14"/>
      <c r="E10" s="14"/>
      <c r="F10" s="15"/>
      <c r="Y10" s="16"/>
    </row>
    <row r="11" spans="1:26">
      <c r="A11" s="9"/>
      <c r="B11" s="13"/>
      <c r="C11" s="11"/>
    </row>
    <row r="12" spans="1:26" ht="26.25" customHeight="1">
      <c r="A12" s="17" t="s">
        <v>9</v>
      </c>
      <c r="B12" s="18">
        <f>SUM(B13:B27)</f>
        <v>18.080000000000002</v>
      </c>
      <c r="C12" s="11">
        <f>SUM(C13:C27)</f>
        <v>980843.91599999985</v>
      </c>
      <c r="D12" s="19">
        <f>+'[14]1 кв.2020 г'!C12+'[14]2 кв.2020 г'!C12+'[14]3 кв.2020 г '!C12+'[14]4 кв.2020 г  '!C12</f>
        <v>980843.91599999974</v>
      </c>
      <c r="E12" s="20"/>
      <c r="N12" s="21"/>
      <c r="Y12" s="15"/>
      <c r="Z12" s="15"/>
    </row>
    <row r="13" spans="1:26" ht="28.5" customHeight="1">
      <c r="A13" s="22" t="s">
        <v>10</v>
      </c>
      <c r="B13" s="23">
        <v>3.65</v>
      </c>
      <c r="C13" s="24">
        <f>+'[14]1 кв.2020 г'!C13+'[14]2 кв.2020 г'!C13+'[14]3 кв.2020 г '!C13+'[14]4 кв.2020 г  '!C13</f>
        <v>197086.86</v>
      </c>
    </row>
    <row r="14" spans="1:26" ht="24.75" customHeight="1">
      <c r="A14" s="25" t="s">
        <v>11</v>
      </c>
      <c r="B14" s="23">
        <v>0.17</v>
      </c>
      <c r="C14" s="24">
        <f>+'[14]1 кв.2020 г'!C14+'[14]2 кв.2020 г'!C14+'[14]3 кв.2020 г '!C14+'[14]4 кв.2020 г  '!C14</f>
        <v>9179.387999999999</v>
      </c>
    </row>
    <row r="15" spans="1:26" ht="15" customHeight="1">
      <c r="A15" s="22" t="s">
        <v>12</v>
      </c>
      <c r="B15" s="23">
        <v>0.35</v>
      </c>
      <c r="C15" s="24">
        <f>+'[14]1 кв.2020 г'!C15+'[14]2 кв.2020 г'!C15+'[14]3 кв.2020 г '!C15+'[14]4 кв.2020 г  '!C15</f>
        <v>18898.739999999994</v>
      </c>
    </row>
    <row r="16" spans="1:26" ht="17.25" customHeight="1">
      <c r="A16" s="22" t="s">
        <v>13</v>
      </c>
      <c r="B16" s="23">
        <v>1.1399999999999999</v>
      </c>
      <c r="C16" s="24">
        <f>+'[14]1 кв.2020 г'!C16+'[14]2 кв.2020 г'!C16+'[14]3 кв.2020 г '!C16+'[14]4 кв.2020 г  '!C16</f>
        <v>61555.895999999993</v>
      </c>
    </row>
    <row r="17" spans="1:26" ht="27.75" customHeight="1">
      <c r="A17" s="22" t="s">
        <v>14</v>
      </c>
      <c r="B17" s="23">
        <v>1.1399999999999999</v>
      </c>
      <c r="C17" s="24">
        <f>+'[14]1 кв.2020 г'!C17+'[14]2 кв.2020 г'!C17+'[14]3 кв.2020 г '!C17+'[14]4 кв.2020 г  '!C17</f>
        <v>61555.895999999993</v>
      </c>
    </row>
    <row r="18" spans="1:26" ht="15" customHeight="1">
      <c r="A18" s="22" t="s">
        <v>15</v>
      </c>
      <c r="B18" s="23">
        <v>0.88</v>
      </c>
      <c r="C18" s="24">
        <f>+'[14]1 кв.2020 г'!C18+'[14]2 кв.2020 г'!C18+'[14]3 кв.2020 г '!C18+'[14]4 кв.2020 г  '!C18</f>
        <v>47516.832000000002</v>
      </c>
    </row>
    <row r="19" spans="1:26" ht="18" customHeight="1">
      <c r="A19" s="22" t="s">
        <v>16</v>
      </c>
      <c r="B19" s="23">
        <v>1.53</v>
      </c>
      <c r="C19" s="24">
        <f>+'[14]1 кв.2020 г'!C19+'[14]2 кв.2020 г'!C19+'[14]3 кв.2020 г '!C19+'[14]4 кв.2020 г  '!C19</f>
        <v>82614.491999999998</v>
      </c>
    </row>
    <row r="20" spans="1:26">
      <c r="A20" s="22" t="s">
        <v>17</v>
      </c>
      <c r="B20" s="26">
        <v>0.18</v>
      </c>
      <c r="C20" s="24">
        <f>+'[14]1 кв.2020 г'!C20+'[14]2 кв.2020 г'!C20+'[14]3 кв.2020 г '!C20+'[14]4 кв.2020 г  '!C20</f>
        <v>9719.3520000000008</v>
      </c>
      <c r="D20" s="27"/>
      <c r="N20" s="28"/>
      <c r="Y20" s="29"/>
    </row>
    <row r="21" spans="1:26">
      <c r="A21" s="22" t="s">
        <v>18</v>
      </c>
      <c r="B21" s="23">
        <v>0.97</v>
      </c>
      <c r="C21" s="24">
        <f>+'[14]1 кв.2020 г'!C21+'[14]2 кв.2020 г'!C21+'[14]3 кв.2020 г '!C21+'[14]4 кв.2020 г  '!C21</f>
        <v>52376.508000000002</v>
      </c>
      <c r="D21" s="30"/>
      <c r="N21" s="21"/>
      <c r="Y21" s="31"/>
      <c r="Z21" s="19"/>
    </row>
    <row r="22" spans="1:26" ht="12" customHeight="1">
      <c r="A22" s="22" t="s">
        <v>19</v>
      </c>
      <c r="B22" s="23">
        <v>1.9</v>
      </c>
      <c r="C22" s="24">
        <f>+'[14]1 кв.2020 г'!C22+'[14]2 кв.2020 г'!C22+'[14]3 кв.2020 г '!C22+'[14]4 кв.2020 г  '!C22</f>
        <v>102593.15999999999</v>
      </c>
      <c r="D22" s="32"/>
      <c r="Y22" s="31"/>
      <c r="Z22" s="31"/>
    </row>
    <row r="23" spans="1:26" ht="15" customHeight="1">
      <c r="A23" s="22" t="s">
        <v>20</v>
      </c>
      <c r="B23" s="23">
        <v>0.03</v>
      </c>
      <c r="C23" s="24">
        <f>+'[14]1 кв.2020 г'!C23+'[14]2 кв.2020 г'!C23+'[14]3 кв.2020 г '!C23+'[14]4 кв.2020 г  '!C23</f>
        <v>1619.8919999999998</v>
      </c>
      <c r="Y23" s="31"/>
      <c r="Z23" s="31"/>
    </row>
    <row r="24" spans="1:26" ht="15" customHeight="1">
      <c r="A24" s="22" t="s">
        <v>21</v>
      </c>
      <c r="B24" s="23">
        <v>0.05</v>
      </c>
      <c r="C24" s="24">
        <f>+'[14]1 кв.2020 г'!C24+'[14]2 кв.2020 г'!C24+'[14]3 кв.2020 г '!C24+'[14]4 кв.2020 г  '!C24</f>
        <v>2699.82</v>
      </c>
      <c r="Y24" s="31"/>
      <c r="Z24" s="31"/>
    </row>
    <row r="25" spans="1:26" ht="28.5" customHeight="1">
      <c r="A25" s="22" t="s">
        <v>22</v>
      </c>
      <c r="B25" s="23">
        <v>1.1499999999999999</v>
      </c>
      <c r="C25" s="24">
        <f>+'[14]1 кв.2020 г'!C25+'[14]2 кв.2020 г'!C25+'[14]3 кв.2020 г '!C25+'[14]4 кв.2020 г  '!C25</f>
        <v>62095.859999999993</v>
      </c>
      <c r="N25" s="21"/>
      <c r="Y25" s="33"/>
      <c r="Z25" s="34"/>
    </row>
    <row r="26" spans="1:26">
      <c r="A26" s="22" t="s">
        <v>23</v>
      </c>
      <c r="B26" s="23">
        <v>4.24</v>
      </c>
      <c r="C26" s="35">
        <f>+'[14]1 кв.2020 г'!C26+'[14]2 кв.2020 г'!C26+'[14]3 кв.2020 г '!C26+'[14]4 кв.2020 г  '!C26</f>
        <v>233533.74</v>
      </c>
      <c r="D26" s="14"/>
      <c r="E26" s="14"/>
      <c r="V26" s="21"/>
      <c r="W26" s="29"/>
      <c r="Y26" s="36"/>
      <c r="Z26" s="31"/>
    </row>
    <row r="27" spans="1:26" ht="13.5" thickBot="1">
      <c r="A27" s="37" t="s">
        <v>24</v>
      </c>
      <c r="B27" s="38">
        <v>0.7</v>
      </c>
      <c r="C27" s="76">
        <f>+'[14]1 кв.2020 г'!C27+'[14]2 кв.2020 г'!C27+'[14]3 кв.2020 г '!C27+'[14]4 кв.2020 г  '!C27</f>
        <v>37797.479999999989</v>
      </c>
      <c r="E27" s="14"/>
      <c r="H27" s="39"/>
      <c r="I27" s="39"/>
      <c r="J27" s="40"/>
      <c r="K27" s="39"/>
      <c r="Y27" s="15"/>
    </row>
    <row r="28" spans="1:26">
      <c r="A28" s="41"/>
      <c r="B28" s="42"/>
      <c r="C28" s="43"/>
      <c r="E28" s="14"/>
      <c r="H28" s="39"/>
      <c r="I28" s="39"/>
      <c r="J28" s="40"/>
      <c r="K28" s="39"/>
      <c r="Y28" s="15"/>
    </row>
    <row r="29" spans="1:26">
      <c r="A29" s="41"/>
      <c r="B29" s="42"/>
      <c r="C29" s="43"/>
      <c r="E29" s="14"/>
      <c r="H29" s="39"/>
      <c r="I29" s="39"/>
      <c r="J29" s="40"/>
      <c r="K29" s="39"/>
      <c r="Y29" s="15"/>
    </row>
    <row r="30" spans="1:26" ht="13.5" thickBot="1">
      <c r="C30" s="44"/>
      <c r="F30" s="29"/>
      <c r="G30" s="29"/>
      <c r="H30" s="29"/>
      <c r="I30" s="29"/>
      <c r="J30" s="29"/>
      <c r="K30" s="29"/>
    </row>
    <row r="31" spans="1:26">
      <c r="A31" s="45" t="s">
        <v>25</v>
      </c>
      <c r="B31" s="7"/>
      <c r="C31" s="46"/>
    </row>
    <row r="32" spans="1:26">
      <c r="A32" s="47" t="str">
        <f>+'[14]1 кв.2020 г'!A36</f>
        <v>уборка снега эксковатором ИП Казанцев акт 03.02.20</v>
      </c>
      <c r="B32" s="48"/>
      <c r="C32" s="49">
        <f>+'[14]1 кв.2020 г'!C36</f>
        <v>5100</v>
      </c>
    </row>
    <row r="33" spans="1:26">
      <c r="A33" s="47" t="str">
        <f>+'[14]1 кв.2020 г'!A37</f>
        <v>устройство водотводящ.желоба акт 04.02.20</v>
      </c>
      <c r="B33" s="48"/>
      <c r="C33" s="49">
        <f>+'[14]1 кв.2020 г'!C37</f>
        <v>23054</v>
      </c>
    </row>
    <row r="34" spans="1:26">
      <c r="A34" s="47" t="str">
        <f>+'[14]1 кв.2020 г'!A38</f>
        <v>уборка придомовой тер-ии от снега и наледи ИП Казанцев акт 06.03.19</v>
      </c>
      <c r="B34" s="48"/>
      <c r="C34" s="49">
        <f>+'[14]1 кв.2020 г'!C38</f>
        <v>12600</v>
      </c>
    </row>
    <row r="35" spans="1:26">
      <c r="A35" s="47" t="str">
        <f>+'[14]2 кв.2020 г'!A36</f>
        <v>замена резьб соедин.на стояке ГВС акт 02.04.20</v>
      </c>
      <c r="B35" s="48"/>
      <c r="C35" s="49">
        <f>+'[14]2 кв.2020 г'!C36</f>
        <v>1800</v>
      </c>
    </row>
    <row r="36" spans="1:26">
      <c r="A36" s="47" t="str">
        <f>+'[14]2 кв.2020 г'!A37</f>
        <v>ремонт шиферной кровли 20м2 акт 10.04.20</v>
      </c>
      <c r="B36" s="48"/>
      <c r="C36" s="49">
        <f>+'[14]2 кв.2020 г'!C37</f>
        <v>2323</v>
      </c>
    </row>
    <row r="37" spans="1:26">
      <c r="A37" s="47" t="str">
        <f>+'[14]2 кв.2020 г'!A38</f>
        <v>покраска теплового узла акт 30.04.20</v>
      </c>
      <c r="B37" s="48"/>
      <c r="C37" s="49">
        <f>+'[14]2 кв.2020 г'!C38</f>
        <v>374.88</v>
      </c>
    </row>
    <row r="38" spans="1:26">
      <c r="A38" s="47" t="str">
        <f>+'[14]2 кв.2020 г'!A39</f>
        <v>покос травы 15.05.20</v>
      </c>
      <c r="B38" s="48"/>
      <c r="C38" s="49">
        <f>+'[14]2 кв.2020 г'!C39</f>
        <v>428.5</v>
      </c>
    </row>
    <row r="39" spans="1:26">
      <c r="A39" s="47" t="str">
        <f>+'[14]2 кв.2020 г'!A40</f>
        <v>улсуги по калибровке вх.26.05.20 Омский ЦСМ</v>
      </c>
      <c r="B39" s="48"/>
      <c r="C39" s="49">
        <f>+'[14]2 кв.2020 г'!C40</f>
        <v>191.52</v>
      </c>
    </row>
    <row r="40" spans="1:26">
      <c r="A40" s="47" t="str">
        <f>+'[14]2 кв.2020 г'!A41</f>
        <v xml:space="preserve">работы по ремонту приямков вх.22.06.20 ИП Немецких </v>
      </c>
      <c r="B40" s="48"/>
      <c r="C40" s="49">
        <f>+'[14]2 кв.2020 г'!C41</f>
        <v>36800</v>
      </c>
    </row>
    <row r="41" spans="1:26">
      <c r="A41" s="47" t="str">
        <f>+'[14]3 кв.2020 г '!A36</f>
        <v>дезинфекция 17.07.20,24.07.20 ООО Эк Альфа</v>
      </c>
      <c r="B41" s="48"/>
      <c r="C41" s="49">
        <f>+'[14]3 кв.2020 г '!C36</f>
        <v>4320</v>
      </c>
    </row>
    <row r="42" spans="1:26">
      <c r="A42" s="47" t="str">
        <f>+'[14]3 кв.2020 г '!A37</f>
        <v>окраска входных дверей акт 07.07.20</v>
      </c>
      <c r="B42" s="48"/>
      <c r="C42" s="49">
        <f>+'[14]3 кв.2020 г '!C37</f>
        <v>9276.7000000000007</v>
      </c>
    </row>
    <row r="43" spans="1:26">
      <c r="A43" s="47" t="str">
        <f>+'[14]4 кв.2020 г  '!A36</f>
        <v>ИП Немецких ремонт подьезда вх.4 от 30.12.20,акт 22.12.20</v>
      </c>
      <c r="B43" s="48"/>
      <c r="C43" s="49">
        <f>+'[14]4 кв.2020 г  '!C36</f>
        <v>115000</v>
      </c>
    </row>
    <row r="44" spans="1:26">
      <c r="A44" s="47" t="str">
        <f>+'[14]4 кв.2020 г  '!A37</f>
        <v>ЭК Альфа дезинфекция</v>
      </c>
      <c r="B44" s="48"/>
      <c r="C44" s="49">
        <f>+'[14]4 кв.2020 г  '!C37</f>
        <v>2160</v>
      </c>
    </row>
    <row r="45" spans="1:26" s="3" customFormat="1">
      <c r="A45" s="50" t="s">
        <v>26</v>
      </c>
      <c r="B45" s="51"/>
      <c r="C45" s="52">
        <f>+'[14]1 кв.2020 г'!C39+'[14]2 кв.2020 г'!C42+'[14]3 кв.2020 г '!C38+'[14]4 кв.2020 г  '!C38</f>
        <v>20105.14</v>
      </c>
      <c r="D45" s="1"/>
      <c r="E45" s="1"/>
      <c r="F45" s="2"/>
      <c r="G45" s="2"/>
      <c r="H45" s="29"/>
      <c r="I45" s="2"/>
      <c r="J45" s="2"/>
      <c r="K45" s="2"/>
      <c r="L45" s="2"/>
      <c r="M45" s="2"/>
      <c r="Q45" s="28"/>
      <c r="W45" s="2"/>
      <c r="X45" s="2"/>
      <c r="Y45" s="2"/>
      <c r="Z45" s="2"/>
    </row>
    <row r="46" spans="1:26" s="3" customFormat="1" ht="13.5" thickBot="1">
      <c r="A46" s="53" t="s">
        <v>27</v>
      </c>
      <c r="B46" s="54"/>
      <c r="C46" s="55">
        <f>SUM(C31:C45)</f>
        <v>233533.74</v>
      </c>
      <c r="D46" s="20"/>
      <c r="E46" s="1"/>
      <c r="F46" s="2"/>
      <c r="G46" s="2"/>
      <c r="H46" s="2"/>
      <c r="I46" s="2"/>
      <c r="J46" s="2"/>
      <c r="K46" s="2"/>
      <c r="L46" s="2"/>
      <c r="M46" s="2"/>
      <c r="W46" s="2"/>
      <c r="X46" s="2"/>
      <c r="Y46" s="2"/>
      <c r="Z46" s="2"/>
    </row>
    <row r="49" spans="1:26" ht="13.5" outlineLevel="1" thickBot="1">
      <c r="A49" s="31" t="s">
        <v>28</v>
      </c>
      <c r="B49" s="31"/>
      <c r="C49" s="34">
        <f>+'[15]1 кв 2017'!C51</f>
        <v>33608.501100000001</v>
      </c>
    </row>
    <row r="50" spans="1:26" ht="13.5" outlineLevel="1">
      <c r="A50" s="56" t="s">
        <v>29</v>
      </c>
      <c r="B50" s="57"/>
      <c r="C50" s="58"/>
    </row>
    <row r="51" spans="1:26" outlineLevel="1">
      <c r="A51" s="59" t="s">
        <v>30</v>
      </c>
      <c r="B51" s="60"/>
      <c r="C51" s="61">
        <f>SUM(C52:C54)</f>
        <v>128737.56000000001</v>
      </c>
    </row>
    <row r="52" spans="1:26" outlineLevel="1">
      <c r="A52" s="62" t="s">
        <v>31</v>
      </c>
      <c r="B52" s="60"/>
      <c r="C52" s="63">
        <f>+'[2]ОДН свод за 2020'!Z34</f>
        <v>98503.560000000012</v>
      </c>
    </row>
    <row r="53" spans="1:26" outlineLevel="1">
      <c r="A53" s="62" t="s">
        <v>32</v>
      </c>
      <c r="B53" s="60"/>
      <c r="C53" s="63">
        <f>+'[2]ОДН свод за 2020'!Z35</f>
        <v>5398.9199999999992</v>
      </c>
    </row>
    <row r="54" spans="1:26" s="1" customFormat="1" outlineLevel="1">
      <c r="A54" s="62" t="s">
        <v>33</v>
      </c>
      <c r="B54" s="60"/>
      <c r="C54" s="63">
        <f>+'[2]ОДН свод за 2020'!Z36</f>
        <v>24835.08</v>
      </c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2"/>
      <c r="X54" s="2"/>
      <c r="Y54" s="2"/>
      <c r="Z54" s="2"/>
    </row>
    <row r="55" spans="1:26" s="1" customFormat="1" outlineLevel="1">
      <c r="A55" s="64"/>
      <c r="B55" s="60"/>
      <c r="C55" s="65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2"/>
      <c r="X55" s="2"/>
      <c r="Y55" s="2"/>
      <c r="Z55" s="2"/>
    </row>
    <row r="56" spans="1:26" s="1" customFormat="1" outlineLevel="1">
      <c r="A56" s="59" t="s">
        <v>34</v>
      </c>
      <c r="B56" s="60"/>
      <c r="C56" s="61">
        <f>SUM(C57:C59)</f>
        <v>116566.49499999998</v>
      </c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2"/>
      <c r="X56" s="2"/>
      <c r="Y56" s="2"/>
      <c r="Z56" s="2"/>
    </row>
    <row r="57" spans="1:26" s="1" customFormat="1" outlineLevel="1">
      <c r="A57" s="62" t="s">
        <v>31</v>
      </c>
      <c r="B57" s="60"/>
      <c r="C57" s="63">
        <f>+'[2]ОДН свод за 2020'!AA34</f>
        <v>69020.108999999982</v>
      </c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2"/>
      <c r="X57" s="2"/>
      <c r="Y57" s="2"/>
      <c r="Z57" s="2"/>
    </row>
    <row r="58" spans="1:26" s="1" customFormat="1" outlineLevel="1">
      <c r="A58" s="62" t="s">
        <v>32</v>
      </c>
      <c r="B58" s="60"/>
      <c r="C58" s="63">
        <f>+'[2]ОДН свод за 2020'!AA35</f>
        <v>42583.75</v>
      </c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2"/>
      <c r="X58" s="2"/>
      <c r="Y58" s="2"/>
      <c r="Z58" s="2"/>
    </row>
    <row r="59" spans="1:26" s="1" customFormat="1" outlineLevel="1">
      <c r="A59" s="62" t="s">
        <v>33</v>
      </c>
      <c r="B59" s="60"/>
      <c r="C59" s="63">
        <f>+'[2]ОДН свод за 2020'!AA36</f>
        <v>4962.6360000000004</v>
      </c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2"/>
      <c r="X59" s="2"/>
      <c r="Y59" s="2"/>
      <c r="Z59" s="2"/>
    </row>
    <row r="60" spans="1:26" s="1" customFormat="1" outlineLevel="1">
      <c r="A60" s="64"/>
      <c r="B60" s="60"/>
      <c r="C60" s="65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2"/>
      <c r="X60" s="2"/>
      <c r="Y60" s="2"/>
      <c r="Z60" s="2"/>
    </row>
    <row r="61" spans="1:26" s="1" customFormat="1" outlineLevel="1">
      <c r="A61" s="62"/>
      <c r="B61" s="60"/>
      <c r="C61" s="65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2"/>
      <c r="X61" s="2"/>
      <c r="Y61" s="2"/>
      <c r="Z61" s="2"/>
    </row>
    <row r="62" spans="1:26" s="1" customFormat="1" outlineLevel="1">
      <c r="A62" s="66" t="s">
        <v>35</v>
      </c>
      <c r="B62" s="60"/>
      <c r="C62" s="61">
        <f>+C51-C56</f>
        <v>12171.065000000031</v>
      </c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2"/>
      <c r="X62" s="2"/>
      <c r="Y62" s="2"/>
      <c r="Z62" s="2"/>
    </row>
    <row r="63" spans="1:26" s="1" customFormat="1" outlineLevel="1">
      <c r="A63" s="64"/>
      <c r="B63" s="60"/>
      <c r="C63" s="67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2"/>
      <c r="X63" s="2"/>
      <c r="Y63" s="2"/>
      <c r="Z63" s="2"/>
    </row>
    <row r="64" spans="1:26" s="1" customFormat="1" ht="13.5" outlineLevel="1" thickBot="1">
      <c r="A64" s="68"/>
      <c r="B64" s="69"/>
      <c r="C64" s="70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2"/>
      <c r="X64" s="2"/>
      <c r="Y64" s="2"/>
      <c r="Z64" s="2"/>
    </row>
    <row r="65" spans="1:26" s="1" customFormat="1" outlineLevel="1">
      <c r="A65" s="2"/>
      <c r="B65" s="2"/>
      <c r="C65" s="71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2"/>
      <c r="X65" s="2"/>
      <c r="Y65" s="2"/>
      <c r="Z65" s="2"/>
    </row>
    <row r="66" spans="1:26" s="1" customFormat="1" outlineLevel="1">
      <c r="A66" s="2"/>
      <c r="B66" s="2"/>
      <c r="C66" s="71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2"/>
      <c r="X66" s="2"/>
      <c r="Y66" s="2"/>
      <c r="Z66" s="2"/>
    </row>
    <row r="67" spans="1:26" s="1" customFormat="1">
      <c r="A67" s="2"/>
      <c r="B67" s="2"/>
      <c r="C67" s="71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2"/>
      <c r="X67" s="2"/>
      <c r="Y67" s="2"/>
      <c r="Z67" s="2"/>
    </row>
    <row r="68" spans="1:26">
      <c r="A68" s="72" t="s">
        <v>36</v>
      </c>
      <c r="B68" s="73"/>
      <c r="C68" s="74"/>
      <c r="D68" s="75"/>
    </row>
    <row r="71" spans="1:26">
      <c r="A71" s="72" t="s">
        <v>37</v>
      </c>
      <c r="B71" s="73"/>
      <c r="C71" s="74"/>
      <c r="D71" s="75"/>
    </row>
    <row r="79" spans="1:26">
      <c r="A79" s="2" t="s">
        <v>38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U74"/>
  <sheetViews>
    <sheetView topLeftCell="A38" zoomScale="68" zoomScaleNormal="68" workbookViewId="0">
      <selection activeCell="B26" sqref="B26"/>
    </sheetView>
  </sheetViews>
  <sheetFormatPr defaultColWidth="9.140625" defaultRowHeight="12.75"/>
  <cols>
    <col min="1" max="1" width="3.28515625" style="2" customWidth="1"/>
    <col min="2" max="2" width="68.85546875" style="2" customWidth="1"/>
    <col min="3" max="3" width="12.85546875" style="1" customWidth="1"/>
    <col min="4" max="4" width="18" style="1" customWidth="1"/>
    <col min="5" max="5" width="18.5703125" style="1" customWidth="1"/>
    <col min="6" max="6" width="14.5703125" style="1" customWidth="1"/>
    <col min="7" max="9" width="9.140625" style="1"/>
    <col min="10" max="16384" width="9.140625" style="2"/>
  </cols>
  <sheetData>
    <row r="1" spans="2:6" hidden="1"/>
    <row r="2" spans="2:6" ht="12.75" hidden="1" customHeight="1"/>
    <row r="3" spans="2:6" ht="12.75" hidden="1" customHeight="1"/>
    <row r="4" spans="2:6" hidden="1"/>
    <row r="5" spans="2:6" ht="19.5" customHeight="1">
      <c r="B5" s="336" t="s">
        <v>0</v>
      </c>
      <c r="C5" s="337"/>
      <c r="D5" s="337"/>
    </row>
    <row r="6" spans="2:6" ht="39" customHeight="1">
      <c r="B6" s="338" t="s">
        <v>204</v>
      </c>
      <c r="C6" s="338"/>
      <c r="D6" s="338"/>
    </row>
    <row r="7" spans="2:6" ht="15.75" customHeight="1">
      <c r="B7" s="336" t="s">
        <v>205</v>
      </c>
      <c r="C7" s="336"/>
      <c r="D7" s="336"/>
    </row>
    <row r="8" spans="2:6" ht="22.5" customHeight="1" thickBot="1">
      <c r="B8" s="338" t="s">
        <v>3</v>
      </c>
      <c r="C8" s="338"/>
      <c r="D8" s="338"/>
    </row>
    <row r="9" spans="2:6" ht="18" customHeight="1">
      <c r="B9" s="315" t="s">
        <v>4</v>
      </c>
      <c r="C9" s="107"/>
      <c r="D9" s="316">
        <f>+'[3]1 кв.2020 год'!D9</f>
        <v>201624.93000000017</v>
      </c>
    </row>
    <row r="10" spans="2:6" ht="18" customHeight="1">
      <c r="B10" s="252" t="s">
        <v>206</v>
      </c>
      <c r="C10" s="317"/>
      <c r="D10" s="318">
        <f>+'[3]1 кв.2020 год'!D10+'[3]2 кв.2020 год '!D10+'[3]3 кв.2020 год  '!D10+'[3]4 кв.2020 год'!D10</f>
        <v>1360905.36</v>
      </c>
      <c r="E10" s="20"/>
    </row>
    <row r="11" spans="2:6" ht="18" customHeight="1">
      <c r="B11" s="252" t="s">
        <v>6</v>
      </c>
      <c r="C11" s="12">
        <f>+D11/D10</f>
        <v>0.98735736480602887</v>
      </c>
      <c r="D11" s="318">
        <f>+'[3]1 кв.2020 год'!D11+'[3]2 кв.2020 год '!D11+'[3]3 кв.2020 год  '!D11+'[3]4 кв.2020 год'!D11</f>
        <v>1343699.9300000002</v>
      </c>
      <c r="E11" s="20"/>
      <c r="F11" s="319"/>
    </row>
    <row r="12" spans="2:6" ht="18" customHeight="1">
      <c r="B12" s="252" t="s">
        <v>207</v>
      </c>
      <c r="C12" s="317"/>
      <c r="D12" s="318">
        <f>+D9+D10-D11</f>
        <v>218830.3600000001</v>
      </c>
    </row>
    <row r="13" spans="2:6" ht="16.5" customHeight="1">
      <c r="B13" s="252" t="s">
        <v>8</v>
      </c>
      <c r="C13" s="320"/>
      <c r="D13" s="318">
        <f>+'[3]2019 год'!D13+4536*12*C28-D28+D61</f>
        <v>10877.257800000021</v>
      </c>
    </row>
    <row r="14" spans="2:6" ht="13.5" customHeight="1">
      <c r="B14" s="252"/>
      <c r="C14" s="320"/>
      <c r="D14" s="318"/>
    </row>
    <row r="15" spans="2:6" ht="22.5" customHeight="1">
      <c r="B15" s="321" t="s">
        <v>9</v>
      </c>
      <c r="C15" s="322">
        <f>SUM(C16:C30)</f>
        <v>22.49</v>
      </c>
      <c r="D15" s="323">
        <f>SUM(D16:D30)</f>
        <v>1383568.89</v>
      </c>
      <c r="E15" s="19">
        <f>+'[3]1 кв.2020 год'!D15+'[3]2 кв.2020 год '!D15+'[3]3 кв.2020 год  '!D15+'[3]4 кв.2020 год'!D15</f>
        <v>1383568.89</v>
      </c>
    </row>
    <row r="16" spans="2:6" ht="15.75" customHeight="1">
      <c r="B16" s="158" t="s">
        <v>10</v>
      </c>
      <c r="C16" s="128">
        <v>4.25</v>
      </c>
      <c r="D16" s="324">
        <f>+'[3]1 кв.2020 год'!D16+'[3]2 кв.2020 год '!D16+'[3]3 кв.2020 год  '!D16+'[3]4 кв.2020 год'!D16</f>
        <v>231336</v>
      </c>
      <c r="E16" s="20"/>
    </row>
    <row r="17" spans="1:21" s="1" customFormat="1" ht="31.5" customHeight="1">
      <c r="A17" s="2"/>
      <c r="B17" s="158" t="s">
        <v>11</v>
      </c>
      <c r="C17" s="128">
        <v>0.17</v>
      </c>
      <c r="D17" s="324">
        <f>+'[3]1 кв.2020 год'!D17+'[3]2 кв.2020 год '!D17+'[3]3 кв.2020 год  '!D17+'[3]4 кв.2020 год'!D17</f>
        <v>9253.44</v>
      </c>
      <c r="E17" s="2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1" customFormat="1" ht="31.5" customHeight="1">
      <c r="A18" s="2"/>
      <c r="B18" s="222" t="s">
        <v>139</v>
      </c>
      <c r="C18" s="130">
        <v>1.2</v>
      </c>
      <c r="D18" s="324">
        <f>+'[3]1 кв.2020 год'!D18+'[3]2 кв.2020 год '!D18+'[3]3 кв.2020 год  '!D18+'[3]4 кв.2020 год'!D18</f>
        <v>65318.399999999994</v>
      </c>
      <c r="E18" s="2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1" customFormat="1" ht="27.75" customHeight="1">
      <c r="A19" s="2"/>
      <c r="B19" s="222" t="s">
        <v>84</v>
      </c>
      <c r="C19" s="130">
        <v>1.45</v>
      </c>
      <c r="D19" s="324">
        <f>+'[3]1 кв.2020 год'!D19+'[3]2 кв.2020 год '!D19+'[3]3 кв.2020 год  '!D19+'[3]4 кв.2020 год'!D19</f>
        <v>78926.399999999994</v>
      </c>
      <c r="E19" s="2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1" customFormat="1" ht="27.75" customHeight="1">
      <c r="A20" s="2"/>
      <c r="B20" s="222" t="s">
        <v>85</v>
      </c>
      <c r="C20" s="130">
        <v>2.2000000000000002</v>
      </c>
      <c r="D20" s="324">
        <f>+'[3]1 кв.2020 год'!D20+'[3]2 кв.2020 год '!D20+'[3]3 кв.2020 год  '!D20+'[3]4 кв.2020 год'!D20</f>
        <v>119750.40000000001</v>
      </c>
      <c r="E20" s="33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1" customFormat="1" ht="23.25" customHeight="1">
      <c r="A21" s="2"/>
      <c r="B21" s="222" t="s">
        <v>140</v>
      </c>
      <c r="C21" s="130">
        <v>1.71</v>
      </c>
      <c r="D21" s="324">
        <f>+'[3]1 кв.2020 год'!D21+'[3]2 кв.2020 год '!D21+'[3]3 кв.2020 год  '!D21+'[3]4 кв.2020 год'!D21</f>
        <v>93078.720000000001</v>
      </c>
      <c r="E21" s="34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1" customFormat="1" ht="20.25" customHeight="1">
      <c r="A22" s="2"/>
      <c r="B22" s="222" t="str">
        <f>+'[4]Волгр 40'!B22</f>
        <v>Содержание и обслуживание лифтов</v>
      </c>
      <c r="C22" s="130">
        <v>4</v>
      </c>
      <c r="D22" s="324">
        <f>+'[3]1 кв.2020 год'!D22+'[3]2 кв.2020 год '!D22+'[3]3 кв.2020 год  '!D22+'[3]4 кв.2020 год'!D22</f>
        <v>217728</v>
      </c>
      <c r="E22" s="2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1" customFormat="1" ht="18" customHeight="1">
      <c r="A23" s="2"/>
      <c r="B23" s="222" t="s">
        <v>117</v>
      </c>
      <c r="C23" s="130">
        <v>0.05</v>
      </c>
      <c r="D23" s="324">
        <f>+'[3]1 кв.2020 год'!D23+'[3]2 кв.2020 год '!D23+'[3]3 кв.2020 год  '!D23+'[3]4 кв.2020 год'!D23</f>
        <v>0</v>
      </c>
      <c r="E23" s="2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1" customFormat="1" ht="15.75" customHeight="1">
      <c r="A24" s="2"/>
      <c r="B24" s="222" t="s">
        <v>17</v>
      </c>
      <c r="C24" s="130">
        <v>0.18</v>
      </c>
      <c r="D24" s="324">
        <f>+'[3]1 кв.2020 год'!D24+'[3]2 кв.2020 год '!D24+'[3]3 кв.2020 год  '!D24+'[3]4 кв.2020 год'!D24</f>
        <v>1500</v>
      </c>
      <c r="E24" s="2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1" customFormat="1" ht="15.75" customHeight="1">
      <c r="A25" s="2"/>
      <c r="B25" s="222" t="s">
        <v>208</v>
      </c>
      <c r="C25" s="130">
        <v>0.97</v>
      </c>
      <c r="D25" s="324">
        <f>+'[3]1 кв.2020 год'!D25+'[3]2 кв.2020 год '!D25+'[3]3 кв.2020 год  '!D25+'[3]4 кв.2020 год'!D25</f>
        <v>52799.040000000001</v>
      </c>
      <c r="E25" s="2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1" customFormat="1" ht="15.75" customHeight="1">
      <c r="A26" s="2"/>
      <c r="B26" s="222" t="s">
        <v>142</v>
      </c>
      <c r="C26" s="130">
        <v>0.05</v>
      </c>
      <c r="D26" s="324">
        <f>+'[3]1 кв.2020 год'!D26+'[3]2 кв.2020 год '!D26+'[3]3 кв.2020 год  '!D26+'[3]4 кв.2020 год'!D26</f>
        <v>2721.6000000000004</v>
      </c>
      <c r="E26" s="2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1" customFormat="1" ht="46.5" customHeight="1">
      <c r="A27" s="2"/>
      <c r="B27" s="222" t="s">
        <v>86</v>
      </c>
      <c r="C27" s="130">
        <v>1.1499999999999999</v>
      </c>
      <c r="D27" s="324">
        <f>+'[3]1 кв.2020 год'!D27+'[3]2 кв.2020 год '!D27+'[3]3 кв.2020 год  '!D27+'[3]4 кв.2020 год'!D27</f>
        <v>62596.799999999996</v>
      </c>
      <c r="E27" s="2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1" customHeight="1">
      <c r="B28" s="158" t="s">
        <v>143</v>
      </c>
      <c r="C28" s="128">
        <v>4.45</v>
      </c>
      <c r="D28" s="324">
        <f>+'[3]1 кв.2020 год'!D28+'[3]2 кв.2020 год '!D28+'[3]3 кв.2020 год  '!D28+'[3]4 кв.2020 год'!D28</f>
        <v>412634.97</v>
      </c>
      <c r="E28" s="19"/>
      <c r="F28" s="31"/>
    </row>
    <row r="29" spans="1:21" ht="21" customHeight="1">
      <c r="B29" s="325" t="s">
        <v>209</v>
      </c>
      <c r="C29" s="326">
        <v>0.56000000000000005</v>
      </c>
      <c r="D29" s="324">
        <f>+'[3]1 кв.2020 год'!D29+'[3]2 кв.2020 год '!D29+'[3]3 кв.2020 год  '!D29+'[3]4 кв.2020 год'!D29</f>
        <v>30481.920000000006</v>
      </c>
      <c r="E29" s="19"/>
      <c r="F29" s="31"/>
    </row>
    <row r="30" spans="1:21" ht="21" customHeight="1" thickBot="1">
      <c r="B30" s="226" t="str">
        <f>+'[4]новый нт20'!B28</f>
        <v>Инвентарь,спецодежда,моющие средства и пр.</v>
      </c>
      <c r="C30" s="132">
        <v>0.1</v>
      </c>
      <c r="D30" s="327">
        <f>+'[3]1 кв.2020 год'!D30+'[3]2 кв.2020 год '!D30+'[3]3 кв.2020 год  '!D30+'[3]4 кв.2020 год'!D30</f>
        <v>5443.2000000000007</v>
      </c>
      <c r="E30" s="20"/>
      <c r="F30" s="34"/>
    </row>
    <row r="31" spans="1:21" s="1" customFormat="1">
      <c r="A31" s="2"/>
      <c r="B31" s="72"/>
      <c r="E31" s="2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5" thickBot="1">
      <c r="E32" s="20"/>
    </row>
    <row r="33" spans="2:5" ht="15" customHeight="1">
      <c r="B33" s="45" t="s">
        <v>25</v>
      </c>
      <c r="C33" s="7"/>
      <c r="D33" s="46"/>
      <c r="E33" s="20"/>
    </row>
    <row r="34" spans="2:5" ht="15" customHeight="1">
      <c r="B34" s="47" t="str">
        <f>+'[3]1 кв.2020 год'!B39</f>
        <v>Оценка соответ.лифтов ООО УралЛифтэксперт вх.30/1 28.02.20</v>
      </c>
      <c r="C34" s="48"/>
      <c r="D34" s="49">
        <f>+'[3]1 кв.2020 год'!D39</f>
        <v>6500</v>
      </c>
      <c r="E34" s="20"/>
    </row>
    <row r="35" spans="2:5" ht="15" customHeight="1">
      <c r="B35" s="47" t="str">
        <f>+'[3]2 кв.2020 год '!B39</f>
        <v>дезинфекция от Ковид 19 ЭК Альфа вх.05.06.20,вх.25.06.20, вх.17.06.20</v>
      </c>
      <c r="C35" s="48"/>
      <c r="D35" s="49">
        <f>+'[3]2 кв.2020 год '!D39</f>
        <v>20648</v>
      </c>
      <c r="E35" s="20"/>
    </row>
    <row r="36" spans="2:5" ht="15" customHeight="1">
      <c r="B36" s="47" t="str">
        <f>+'[3]2 кв.2020 год '!B40</f>
        <v>уборка преддомовой тер-рии ,покраска бордюров акт 14.05.20</v>
      </c>
      <c r="C36" s="48"/>
      <c r="D36" s="49">
        <f>+'[3]2 кв.2020 год '!D40</f>
        <v>1061.28</v>
      </c>
      <c r="E36" s="20"/>
    </row>
    <row r="37" spans="2:5" ht="15" customHeight="1">
      <c r="B37" s="47" t="str">
        <f>+'[3]2 кв.2020 год '!B41</f>
        <v>покос травы акт 15.05.20</v>
      </c>
      <c r="C37" s="48"/>
      <c r="D37" s="49">
        <f>+'[3]2 кв.2020 год '!D41</f>
        <v>131.25</v>
      </c>
      <c r="E37" s="20"/>
    </row>
    <row r="38" spans="2:5" ht="15" customHeight="1">
      <c r="B38" s="47" t="str">
        <f>+'[3]2 кв.2020 год '!B42</f>
        <v>установка светодиодных светильников акт 19.05.20</v>
      </c>
      <c r="C38" s="48"/>
      <c r="D38" s="49">
        <f>+'[3]2 кв.2020 год '!D42</f>
        <v>7217.38</v>
      </c>
      <c r="E38" s="20"/>
    </row>
    <row r="39" spans="2:5" ht="15" customHeight="1">
      <c r="B39" s="47" t="str">
        <f>+'[3]2 кв.2020 год '!B43</f>
        <v>покраска лавочек,качель и т.дво дворе дома  акт 19.05.20</v>
      </c>
      <c r="C39" s="48"/>
      <c r="D39" s="49">
        <f>+'[3]2 кв.2020 год '!D43</f>
        <v>1565.52</v>
      </c>
      <c r="E39" s="20"/>
    </row>
    <row r="40" spans="2:5" ht="15" customHeight="1">
      <c r="B40" s="47" t="str">
        <f>+'[3]3 кв.2020 год  '!B39</f>
        <v>замена уплот.прокладок на тепловом узле акт 14.09.20</v>
      </c>
      <c r="C40" s="48"/>
      <c r="D40" s="49">
        <f>+'[3]3 кв.2020 год  '!D39</f>
        <v>90</v>
      </c>
      <c r="E40" s="20"/>
    </row>
    <row r="41" spans="2:5" ht="15" customHeight="1">
      <c r="B41" s="47" t="str">
        <f>+'[3]3 кв.2020 год  '!B40</f>
        <v>замена стояка кв.13 акт 08.09.20</v>
      </c>
      <c r="C41" s="48"/>
      <c r="D41" s="49">
        <f>+'[3]3 кв.2020 год  '!D40</f>
        <v>1500</v>
      </c>
      <c r="E41" s="20"/>
    </row>
    <row r="42" spans="2:5" ht="15" customHeight="1">
      <c r="B42" s="47" t="str">
        <f>+'[3]3 кв.2020 год  '!B41</f>
        <v>дезинфекция ЭК Альфа 16.07.20</v>
      </c>
      <c r="C42" s="48"/>
      <c r="D42" s="49">
        <f>+'[3]3 кв.2020 год  '!D41</f>
        <v>5256</v>
      </c>
      <c r="E42" s="20"/>
    </row>
    <row r="43" spans="2:5" ht="15" customHeight="1">
      <c r="B43" s="47" t="str">
        <f>+'[3]3 кв.2020 год  '!B42</f>
        <v>ремонт водоснабж. В подвале  28.08.20 Гео Плюс ООО</v>
      </c>
      <c r="C43" s="48"/>
      <c r="D43" s="49">
        <f>+'[3]3 кв.2020 год  '!D42</f>
        <v>168700</v>
      </c>
      <c r="E43" s="20"/>
    </row>
    <row r="44" spans="2:5" ht="15" customHeight="1">
      <c r="B44" s="47" t="str">
        <f>+'[3]4 кв.2020 год'!B39</f>
        <v>технич освидет.лифт. Вх.30/5 11.12.20 ООО УралЛифтэксперт</v>
      </c>
      <c r="C44" s="48"/>
      <c r="D44" s="49">
        <f>+'[3]4 кв.2020 год'!D39</f>
        <v>3865</v>
      </c>
      <c r="E44" s="20"/>
    </row>
    <row r="45" spans="2:5" ht="15" customHeight="1">
      <c r="B45" s="47" t="str">
        <f>+'[3]4 кв.2020 год'!B40</f>
        <v>замена розлива ГВС акт 20.10.20</v>
      </c>
      <c r="C45" s="48"/>
      <c r="D45" s="49">
        <f>+'[3]4 кв.2020 год'!D40</f>
        <v>168700</v>
      </c>
      <c r="E45" s="20"/>
    </row>
    <row r="46" spans="2:5">
      <c r="B46" s="135" t="s">
        <v>26</v>
      </c>
      <c r="C46" s="10"/>
      <c r="D46" s="49">
        <f>+'[3]1 кв.2020 год'!D50+'[3]2 кв.2020 год '!D44+'[3]3 кв.2020 год  '!D43+'[3]4 кв.2020 год'!D49</f>
        <v>27400.539999999994</v>
      </c>
    </row>
    <row r="47" spans="2:5" ht="13.5" thickBot="1">
      <c r="B47" s="53" t="s">
        <v>27</v>
      </c>
      <c r="C47" s="54"/>
      <c r="D47" s="55">
        <f>SUM(D33:D46)</f>
        <v>412634.97</v>
      </c>
    </row>
    <row r="49" spans="1:21" ht="13.5" thickBot="1"/>
    <row r="50" spans="1:21" s="1" customFormat="1" ht="13.5">
      <c r="A50" s="2"/>
      <c r="B50" s="56" t="s">
        <v>29</v>
      </c>
      <c r="C50" s="57"/>
      <c r="D50" s="5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B51" s="59" t="s">
        <v>201</v>
      </c>
      <c r="C51" s="60"/>
      <c r="D51" s="61">
        <f>SUM(D52:D54)</f>
        <v>138421.35999999999</v>
      </c>
    </row>
    <row r="52" spans="1:21">
      <c r="B52" s="62" t="s">
        <v>31</v>
      </c>
      <c r="C52" s="60"/>
      <c r="D52" s="63">
        <f>+'[2]ОДН свод за 2020'!Z49</f>
        <v>94718.459999999992</v>
      </c>
    </row>
    <row r="53" spans="1:21">
      <c r="B53" s="62" t="s">
        <v>32</v>
      </c>
      <c r="C53" s="60"/>
      <c r="D53" s="63">
        <f>+'[2]ОДН свод за 2020'!Z50</f>
        <v>12648</v>
      </c>
    </row>
    <row r="54" spans="1:21">
      <c r="B54" s="62" t="s">
        <v>33</v>
      </c>
      <c r="C54" s="60"/>
      <c r="D54" s="63">
        <f>+'[2]ОДН свод за 2020'!Z51</f>
        <v>31054.899999999994</v>
      </c>
    </row>
    <row r="55" spans="1:21">
      <c r="B55" s="64"/>
      <c r="C55" s="60"/>
      <c r="D55" s="65"/>
    </row>
    <row r="56" spans="1:21">
      <c r="B56" s="59" t="s">
        <v>210</v>
      </c>
      <c r="C56" s="60"/>
      <c r="D56" s="61">
        <f>SUM(D57:D59)</f>
        <v>121881.46779999998</v>
      </c>
    </row>
    <row r="57" spans="1:21">
      <c r="B57" s="62" t="s">
        <v>31</v>
      </c>
      <c r="C57" s="60"/>
      <c r="D57" s="63">
        <f>+'[2]ОДН свод за 2020'!AA49</f>
        <v>40161.479800000001</v>
      </c>
    </row>
    <row r="58" spans="1:21">
      <c r="B58" s="62" t="s">
        <v>32</v>
      </c>
      <c r="C58" s="60"/>
      <c r="D58" s="63">
        <f>+'[2]ОДН свод за 2020'!AA50</f>
        <v>49693.907999999996</v>
      </c>
    </row>
    <row r="59" spans="1:21">
      <c r="B59" s="62" t="s">
        <v>33</v>
      </c>
      <c r="C59" s="60"/>
      <c r="D59" s="63">
        <f>+'[2]ОДН свод за 2020'!AA51</f>
        <v>32026.079999999994</v>
      </c>
    </row>
    <row r="60" spans="1:21" s="1" customFormat="1">
      <c r="A60" s="2"/>
      <c r="B60" s="64"/>
      <c r="C60" s="60"/>
      <c r="D60" s="6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s="1" customFormat="1">
      <c r="A61" s="2"/>
      <c r="B61" s="66" t="s">
        <v>211</v>
      </c>
      <c r="C61" s="60"/>
      <c r="D61" s="61">
        <f>+D51-D56</f>
        <v>16539.892200000002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s="1" customFormat="1">
      <c r="A62" s="2"/>
      <c r="B62" s="64"/>
      <c r="C62" s="60"/>
      <c r="D62" s="6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s="1" customFormat="1">
      <c r="A63" s="2"/>
      <c r="B63" s="211"/>
      <c r="C63" s="212"/>
      <c r="D63" s="2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s="1" customFormat="1">
      <c r="A64" s="2"/>
      <c r="B64" s="64"/>
      <c r="C64" s="60"/>
      <c r="D64" s="6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s="1" customFormat="1" ht="13.5" thickBot="1">
      <c r="A65" s="2"/>
      <c r="B65" s="68"/>
      <c r="C65" s="69"/>
      <c r="D65" s="7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9" spans="1:21" s="1" customFormat="1">
      <c r="A69" s="2"/>
      <c r="B69" s="72" t="s">
        <v>76</v>
      </c>
      <c r="C69" s="75"/>
      <c r="D69" s="75"/>
      <c r="E69" s="3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s="1" customFormat="1">
      <c r="A70" s="2"/>
      <c r="B70" s="72"/>
      <c r="E70" s="3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s="1" customFormat="1">
      <c r="A71" s="2"/>
      <c r="B71" s="72"/>
      <c r="E71" s="3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s="1" customFormat="1">
      <c r="A72" s="2"/>
      <c r="B72" s="72"/>
      <c r="E72" s="3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s="1" customFormat="1">
      <c r="A73" s="2"/>
      <c r="B73" s="72"/>
      <c r="E73" s="3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s="1" customFormat="1">
      <c r="A74" s="2"/>
      <c r="B74" s="72" t="s">
        <v>37</v>
      </c>
      <c r="C74" s="75"/>
      <c r="D74" s="75"/>
      <c r="E74" s="3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</sheetData>
  <mergeCells count="5">
    <mergeCell ref="B5:D5"/>
    <mergeCell ref="B6:D6"/>
    <mergeCell ref="B7:D7"/>
    <mergeCell ref="B8:D8"/>
    <mergeCell ref="E20:E21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1:G53"/>
  <sheetViews>
    <sheetView view="pageBreakPreview" topLeftCell="A15" zoomScale="60" zoomScaleNormal="73" workbookViewId="0">
      <selection activeCell="J15" sqref="J15"/>
    </sheetView>
  </sheetViews>
  <sheetFormatPr defaultColWidth="9.140625" defaultRowHeight="12.75" outlineLevelRow="2"/>
  <cols>
    <col min="1" max="1" width="2.42578125" style="2" customWidth="1"/>
    <col min="2" max="2" width="63" style="2" customWidth="1"/>
    <col min="3" max="3" width="9.140625" style="2" customWidth="1"/>
    <col min="4" max="4" width="13.85546875" style="71" customWidth="1"/>
    <col min="5" max="5" width="14.28515625" style="2" customWidth="1"/>
    <col min="6" max="6" width="9.85546875" style="2" bestFit="1" customWidth="1"/>
    <col min="7" max="16384" width="9.140625" style="2"/>
  </cols>
  <sheetData>
    <row r="1" spans="2:7">
      <c r="B1" s="336" t="s">
        <v>0</v>
      </c>
      <c r="C1" s="337"/>
      <c r="D1" s="337"/>
    </row>
    <row r="2" spans="2:7" ht="28.5" customHeight="1">
      <c r="B2" s="336" t="s">
        <v>192</v>
      </c>
      <c r="C2" s="336"/>
      <c r="D2" s="336"/>
    </row>
    <row r="3" spans="2:7" ht="18" customHeight="1">
      <c r="B3" s="336" t="s">
        <v>193</v>
      </c>
      <c r="C3" s="336"/>
      <c r="D3" s="336"/>
    </row>
    <row r="4" spans="2:7">
      <c r="B4" s="336" t="s">
        <v>194</v>
      </c>
      <c r="C4" s="336"/>
      <c r="D4" s="336"/>
    </row>
    <row r="5" spans="2:7" ht="13.5" thickBot="1">
      <c r="B5" s="4"/>
      <c r="C5" s="4"/>
      <c r="D5" s="5"/>
    </row>
    <row r="6" spans="2:7">
      <c r="B6" s="6" t="s">
        <v>4</v>
      </c>
      <c r="C6" s="7"/>
      <c r="D6" s="8">
        <f>+'[5]1 кв.2020 год'!D6</f>
        <v>61677.290000000037</v>
      </c>
    </row>
    <row r="7" spans="2:7">
      <c r="B7" s="9" t="s">
        <v>195</v>
      </c>
      <c r="C7" s="10"/>
      <c r="D7" s="11">
        <f>+'[5]1 кв.2020 год'!D7+'[5]2-3 кв.2020 год '!D7+'[5]4 кв.2020 год'!D7</f>
        <v>479904.00000000006</v>
      </c>
    </row>
    <row r="8" spans="2:7">
      <c r="B8" s="9" t="s">
        <v>134</v>
      </c>
      <c r="C8" s="12">
        <f>+D8/D7</f>
        <v>0.96254265436420594</v>
      </c>
      <c r="D8" s="11">
        <f>+'[5]1 кв.2020 год'!D8+'[5]2-3 кв.2020 год '!D8+'[5]4 кв.2020 год'!D8</f>
        <v>461928.06999999995</v>
      </c>
    </row>
    <row r="9" spans="2:7">
      <c r="B9" s="9" t="s">
        <v>196</v>
      </c>
      <c r="C9" s="10"/>
      <c r="D9" s="11">
        <f>+D6+D7-D8</f>
        <v>79653.220000000088</v>
      </c>
    </row>
    <row r="10" spans="2:7" ht="28.5" customHeight="1" thickBot="1">
      <c r="B10" s="82" t="s">
        <v>197</v>
      </c>
      <c r="C10" s="83"/>
      <c r="D10" s="55">
        <f>+'[5]год 2019 '!D10+2018*C26*12-D26+960.5*2*12+D46+D20</f>
        <v>-200594.96139999997</v>
      </c>
      <c r="E10" s="15"/>
      <c r="F10" s="15"/>
      <c r="G10" s="15"/>
    </row>
    <row r="11" spans="2:7" ht="13.5" thickBot="1">
      <c r="B11" s="298"/>
      <c r="C11" s="299"/>
      <c r="D11" s="300"/>
      <c r="E11" s="15"/>
      <c r="F11" s="15"/>
    </row>
    <row r="12" spans="2:7" ht="27" customHeight="1" thickBot="1">
      <c r="B12" s="87" t="s">
        <v>9</v>
      </c>
      <c r="C12" s="301">
        <f>SUM(C13:C26)</f>
        <v>18.47</v>
      </c>
      <c r="D12" s="302">
        <f>SUM(D13:D26)</f>
        <v>433647.19</v>
      </c>
      <c r="E12" s="19">
        <f>+'[5]1 кв.2020 год'!D12+'[5]2-3 кв.2020 год '!D12+'[5]4 кв.2020 год'!D12</f>
        <v>433647.19000000006</v>
      </c>
    </row>
    <row r="13" spans="2:7" ht="26.25" customHeight="1">
      <c r="B13" s="94" t="s">
        <v>10</v>
      </c>
      <c r="C13" s="151">
        <v>4.07</v>
      </c>
      <c r="D13" s="46">
        <f>+'[5]1 кв.2020 год'!D13+'[5]2-3 кв.2020 год '!D13+'[5]4 кв.2020 год'!D13</f>
        <v>98559.12000000001</v>
      </c>
      <c r="E13" s="15"/>
    </row>
    <row r="14" spans="2:7" ht="30.75" customHeight="1">
      <c r="B14" s="267" t="s">
        <v>11</v>
      </c>
      <c r="C14" s="23">
        <v>0.18</v>
      </c>
      <c r="D14" s="24">
        <f>+'[5]1 кв.2020 год'!D14+'[5]2-3 кв.2020 год '!D14+'[5]4 кв.2020 год'!D14</f>
        <v>4358.88</v>
      </c>
      <c r="E14" s="15"/>
    </row>
    <row r="15" spans="2:7" ht="15" customHeight="1">
      <c r="B15" s="22" t="s">
        <v>12</v>
      </c>
      <c r="C15" s="23">
        <v>0.42</v>
      </c>
      <c r="D15" s="24">
        <f>+'[5]1 кв.2020 год'!D15+'[5]2-3 кв.2020 год '!D15+'[5]4 кв.2020 год'!D15</f>
        <v>10170.719999999999</v>
      </c>
    </row>
    <row r="16" spans="2:7" ht="15" customHeight="1">
      <c r="B16" s="22" t="s">
        <v>175</v>
      </c>
      <c r="C16" s="23">
        <v>0.05</v>
      </c>
      <c r="D16" s="24">
        <f>+'[5]1 кв.2020 год'!D16+'[5]2-3 кв.2020 год '!D16+'[5]4 кв.2020 год'!D16</f>
        <v>1210.8000000000002</v>
      </c>
    </row>
    <row r="17" spans="2:6" ht="26.25" customHeight="1">
      <c r="B17" s="22" t="s">
        <v>198</v>
      </c>
      <c r="C17" s="23">
        <v>2.99</v>
      </c>
      <c r="D17" s="24">
        <f>+'[5]1 кв.2020 год'!D17+'[5]2-3 кв.2020 год '!D17+'[5]4 кв.2020 год'!D17</f>
        <v>72405.840000000011</v>
      </c>
    </row>
    <row r="18" spans="2:6" ht="15" customHeight="1">
      <c r="B18" s="22" t="s">
        <v>15</v>
      </c>
      <c r="C18" s="23">
        <v>0.91</v>
      </c>
      <c r="D18" s="24">
        <f>+'[5]1 кв.2020 год'!D18+'[5]2-3 кв.2020 год '!D18+'[5]4 кв.2020 год'!D18</f>
        <v>22036.560000000001</v>
      </c>
    </row>
    <row r="19" spans="2:6" ht="28.5" customHeight="1">
      <c r="B19" s="22" t="s">
        <v>199</v>
      </c>
      <c r="C19" s="23">
        <v>1.81</v>
      </c>
      <c r="D19" s="24">
        <f>+'[5]1 кв.2020 год'!D19+'[5]2-3 кв.2020 год '!D19+'[5]4 кв.2020 год'!D19</f>
        <v>43830.96</v>
      </c>
    </row>
    <row r="20" spans="2:6">
      <c r="B20" s="22" t="s">
        <v>17</v>
      </c>
      <c r="C20" s="23">
        <v>0.19</v>
      </c>
      <c r="D20" s="24">
        <f>+'[5]1 кв.2020 год'!D20+'[5]2-3 кв.2020 год '!D20+'[5]4 кв.2020 год'!D20</f>
        <v>4601.0400000000009</v>
      </c>
    </row>
    <row r="21" spans="2:6">
      <c r="B21" s="22" t="s">
        <v>18</v>
      </c>
      <c r="C21" s="23">
        <v>0.97</v>
      </c>
      <c r="D21" s="24">
        <f>+'[5]1 кв.2020 год'!D21+'[5]2-3 кв.2020 год '!D21+'[5]4 кв.2020 год'!D21</f>
        <v>23489.52</v>
      </c>
    </row>
    <row r="22" spans="2:6" ht="14.25" customHeight="1">
      <c r="B22" s="22" t="s">
        <v>19</v>
      </c>
      <c r="C22" s="23">
        <v>3.35</v>
      </c>
      <c r="D22" s="24">
        <f>+'[5]1 кв.2020 год'!D22+'[5]2-3 кв.2020 год '!D22+'[5]4 кв.2020 год'!D22</f>
        <v>81123.600000000006</v>
      </c>
    </row>
    <row r="23" spans="2:6" ht="27.75" customHeight="1">
      <c r="B23" s="22" t="s">
        <v>155</v>
      </c>
      <c r="C23" s="23">
        <v>0.05</v>
      </c>
      <c r="D23" s="24">
        <f>+'[5]1 кв.2020 год'!D23+'[5]2-3 кв.2020 год '!D23+'[5]4 кв.2020 год'!D23</f>
        <v>1210.8000000000002</v>
      </c>
    </row>
    <row r="24" spans="2:6" ht="15" customHeight="1">
      <c r="B24" s="22" t="s">
        <v>20</v>
      </c>
      <c r="C24" s="23">
        <v>0.03</v>
      </c>
      <c r="D24" s="24">
        <f>+'[5]1 кв.2020 год'!D24+'[5]2-3 кв.2020 год '!D24+'[5]4 кв.2020 год'!D24</f>
        <v>726.48</v>
      </c>
    </row>
    <row r="25" spans="2:6" ht="28.5" customHeight="1">
      <c r="B25" s="22" t="s">
        <v>22</v>
      </c>
      <c r="C25" s="23">
        <v>1.1499999999999999</v>
      </c>
      <c r="D25" s="24">
        <f>+'[5]1 кв.2020 год'!D25+'[5]2-3 кв.2020 год '!D25+'[5]4 кв.2020 год'!D25</f>
        <v>27848.399999999998</v>
      </c>
      <c r="F25" s="15"/>
    </row>
    <row r="26" spans="2:6" ht="26.25" thickBot="1">
      <c r="B26" s="37" t="s">
        <v>200</v>
      </c>
      <c r="C26" s="38">
        <v>2.2999999999999998</v>
      </c>
      <c r="D26" s="76">
        <f>+'[5]1 кв.2020 год'!D26+'[5]2-3 кв.2020 год '!D26+'[5]4 кв.2020 год'!D26</f>
        <v>42074.469999999994</v>
      </c>
      <c r="E26" s="29"/>
      <c r="F26" s="29"/>
    </row>
    <row r="27" spans="2:6" ht="13.5" thickBot="1">
      <c r="D27" s="44"/>
    </row>
    <row r="28" spans="2:6">
      <c r="B28" s="45" t="s">
        <v>25</v>
      </c>
      <c r="C28" s="7"/>
      <c r="D28" s="46"/>
    </row>
    <row r="29" spans="2:6">
      <c r="B29" s="47" t="str">
        <f>+'[5]1 кв.2020 год'!B29</f>
        <v>уборка,вывоз снега акт 06.03.20</v>
      </c>
      <c r="C29" s="48"/>
      <c r="D29" s="49">
        <f>+'[5]1 кв.2020 год'!D29</f>
        <v>15000</v>
      </c>
    </row>
    <row r="30" spans="2:6">
      <c r="B30" s="47" t="str">
        <f>+'[5]1 кв.2020 год'!B30</f>
        <v>санитарнотехнич.работы акт 12.02.20</v>
      </c>
      <c r="C30" s="10"/>
      <c r="D30" s="49">
        <f>+'[5]1 кв.2020 год'!D30</f>
        <v>262</v>
      </c>
    </row>
    <row r="31" spans="2:6">
      <c r="B31" s="47" t="str">
        <f>+'[5]1 кв.2020 год'!B31</f>
        <v>технич.обслуж.приборов учета акт 23.03.20</v>
      </c>
      <c r="C31" s="10"/>
      <c r="D31" s="49">
        <f>+'[5]1 кв.2020 год'!D31</f>
        <v>16000</v>
      </c>
    </row>
    <row r="32" spans="2:6">
      <c r="B32" s="50" t="s">
        <v>26</v>
      </c>
      <c r="C32" s="10"/>
      <c r="D32" s="24">
        <f>+'[5]1 кв.2020 год'!D36+'[5]2-3 кв.2020 год '!D36+'[5]4 кв.2020 год'!D36</f>
        <v>10812.470000000001</v>
      </c>
    </row>
    <row r="33" spans="2:4" ht="13.5" thickBot="1">
      <c r="B33" s="53" t="s">
        <v>27</v>
      </c>
      <c r="C33" s="54"/>
      <c r="D33" s="55">
        <f>SUM(D28:D32)</f>
        <v>42074.47</v>
      </c>
    </row>
    <row r="34" spans="2:4" ht="13.5" thickBot="1"/>
    <row r="35" spans="2:4" outlineLevel="1">
      <c r="B35" s="303" t="s">
        <v>29</v>
      </c>
      <c r="C35" s="304"/>
      <c r="D35" s="305"/>
    </row>
    <row r="36" spans="2:4" outlineLevel="1">
      <c r="B36" s="306" t="s">
        <v>201</v>
      </c>
      <c r="C36" s="307"/>
      <c r="D36" s="308">
        <f>SUM(D37:D39)</f>
        <v>32789.520000000004</v>
      </c>
    </row>
    <row r="37" spans="2:4" outlineLevel="2">
      <c r="B37" s="309" t="s">
        <v>31</v>
      </c>
      <c r="C37" s="307"/>
      <c r="D37" s="310">
        <f>+'[2]ОДН свод за 2020'!Z44</f>
        <v>15323.700000000004</v>
      </c>
    </row>
    <row r="38" spans="2:4" outlineLevel="2">
      <c r="B38" s="309" t="s">
        <v>32</v>
      </c>
      <c r="C38" s="307"/>
      <c r="D38" s="310">
        <f>+'[2]ОДН свод за 2020'!Z45</f>
        <v>2541.9599999999996</v>
      </c>
    </row>
    <row r="39" spans="2:4" outlineLevel="2">
      <c r="B39" s="309" t="s">
        <v>33</v>
      </c>
      <c r="C39" s="307"/>
      <c r="D39" s="310">
        <f>+'[2]ОДН свод за 2020'!Z46</f>
        <v>14923.860000000002</v>
      </c>
    </row>
    <row r="40" spans="2:4" outlineLevel="1">
      <c r="B40" s="311"/>
      <c r="C40" s="307"/>
      <c r="D40" s="312"/>
    </row>
    <row r="41" spans="2:4" outlineLevel="1">
      <c r="B41" s="306" t="s">
        <v>202</v>
      </c>
      <c r="C41" s="307"/>
      <c r="D41" s="308">
        <f>SUM(D42:D44)</f>
        <v>102959.45479999999</v>
      </c>
    </row>
    <row r="42" spans="2:4" outlineLevel="2">
      <c r="B42" s="309" t="s">
        <v>31</v>
      </c>
      <c r="C42" s="307"/>
      <c r="D42" s="310">
        <f>+'[2]ОДН свод за 2020'!AA44</f>
        <v>24297.7788</v>
      </c>
    </row>
    <row r="43" spans="2:4" outlineLevel="2">
      <c r="B43" s="309" t="s">
        <v>32</v>
      </c>
      <c r="C43" s="307"/>
      <c r="D43" s="310">
        <f>+'[2]ОДН свод за 2020'!AA45</f>
        <v>4159.808</v>
      </c>
    </row>
    <row r="44" spans="2:4" outlineLevel="2">
      <c r="B44" s="309" t="s">
        <v>33</v>
      </c>
      <c r="C44" s="307"/>
      <c r="D44" s="310">
        <f>+'[2]ОДН свод за 2020'!AA46</f>
        <v>74501.867999999988</v>
      </c>
    </row>
    <row r="45" spans="2:4" outlineLevel="1">
      <c r="B45" s="311"/>
      <c r="C45" s="307"/>
      <c r="D45" s="312"/>
    </row>
    <row r="46" spans="2:4" outlineLevel="1">
      <c r="B46" s="313" t="s">
        <v>203</v>
      </c>
      <c r="C46" s="307"/>
      <c r="D46" s="308">
        <f>+D36-D41</f>
        <v>-70169.934799999988</v>
      </c>
    </row>
    <row r="47" spans="2:4" outlineLevel="1">
      <c r="B47" s="313"/>
      <c r="C47" s="307"/>
      <c r="D47" s="308"/>
    </row>
    <row r="48" spans="2:4" ht="13.5" outlineLevel="1" thickBot="1">
      <c r="B48" s="68"/>
      <c r="C48" s="69"/>
      <c r="D48" s="314"/>
    </row>
    <row r="49" spans="2:4" outlineLevel="1"/>
    <row r="51" spans="2:4">
      <c r="B51" s="72" t="s">
        <v>76</v>
      </c>
      <c r="C51" s="75"/>
      <c r="D51" s="75"/>
    </row>
    <row r="52" spans="2:4">
      <c r="B52" s="72"/>
      <c r="C52" s="1"/>
      <c r="D52" s="1"/>
    </row>
    <row r="53" spans="2:4">
      <c r="B53" s="72" t="s">
        <v>37</v>
      </c>
      <c r="C53" s="75"/>
      <c r="D53" s="75"/>
    </row>
  </sheetData>
  <mergeCells count="4">
    <mergeCell ref="B1:D1"/>
    <mergeCell ref="B2:D2"/>
    <mergeCell ref="B3:D3"/>
    <mergeCell ref="B4:D4"/>
  </mergeCells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N105"/>
  <sheetViews>
    <sheetView topLeftCell="A66" zoomScale="78" zoomScaleNormal="78" workbookViewId="0">
      <selection activeCell="K8" sqref="K8"/>
    </sheetView>
  </sheetViews>
  <sheetFormatPr defaultColWidth="8.85546875" defaultRowHeight="12.75" outlineLevelRow="1"/>
  <cols>
    <col min="1" max="1" width="4.140625" style="2" customWidth="1"/>
    <col min="2" max="2" width="71.85546875" style="2" customWidth="1"/>
    <col min="3" max="3" width="13.42578125" style="2" customWidth="1"/>
    <col min="4" max="4" width="16.140625" style="2" customWidth="1"/>
    <col min="5" max="5" width="11.5703125" style="2" customWidth="1"/>
    <col min="6" max="6" width="10.85546875" style="36" customWidth="1"/>
    <col min="7" max="7" width="9.7109375" style="36" customWidth="1"/>
    <col min="8" max="8" width="10.85546875" style="36" customWidth="1"/>
    <col min="9" max="9" width="8" style="36" customWidth="1"/>
    <col min="10" max="12" width="8.85546875" style="36"/>
    <col min="13" max="13" width="9.5703125" style="36" bestFit="1" customWidth="1"/>
    <col min="14" max="14" width="8.85546875" style="36"/>
    <col min="15" max="16384" width="8.85546875" style="2"/>
  </cols>
  <sheetData>
    <row r="1" spans="1:6" s="36" customFormat="1" ht="12.75" customHeight="1">
      <c r="A1" s="2"/>
      <c r="B1" s="341" t="s">
        <v>163</v>
      </c>
      <c r="C1" s="341"/>
      <c r="D1" s="341"/>
      <c r="E1" s="2"/>
    </row>
    <row r="2" spans="1:6" s="36" customFormat="1" ht="36.75" customHeight="1">
      <c r="A2" s="2"/>
      <c r="B2" s="342" t="s">
        <v>164</v>
      </c>
      <c r="C2" s="342"/>
      <c r="D2" s="342"/>
      <c r="E2" s="2"/>
      <c r="F2" s="31">
        <v>19040</v>
      </c>
    </row>
    <row r="3" spans="1:6" s="36" customFormat="1" ht="17.25" customHeight="1">
      <c r="A3" s="2"/>
      <c r="B3" s="343" t="s">
        <v>104</v>
      </c>
      <c r="C3" s="343"/>
      <c r="D3" s="343"/>
      <c r="E3" s="2"/>
    </row>
    <row r="4" spans="1:6" s="36" customFormat="1" ht="11.25" customHeight="1" thickBot="1">
      <c r="A4" s="2"/>
      <c r="B4" s="250"/>
      <c r="C4" s="250"/>
      <c r="D4" s="250"/>
      <c r="E4" s="2"/>
    </row>
    <row r="5" spans="1:6" s="36" customFormat="1">
      <c r="A5" s="2"/>
      <c r="B5" s="6" t="s">
        <v>4</v>
      </c>
      <c r="C5" s="7"/>
      <c r="D5" s="251">
        <f>+'[6]год 2019 наша ф. '!D11</f>
        <v>718324.01129032299</v>
      </c>
      <c r="E5" s="2"/>
    </row>
    <row r="6" spans="1:6" s="36" customFormat="1">
      <c r="A6" s="2"/>
      <c r="B6" s="252" t="s">
        <v>165</v>
      </c>
      <c r="C6" s="10"/>
      <c r="D6" s="253">
        <f>+'[6]год 2019 наша ф. '!D12</f>
        <v>97878.720000000001</v>
      </c>
      <c r="E6" s="2"/>
    </row>
    <row r="7" spans="1:6" s="36" customFormat="1">
      <c r="A7" s="2"/>
      <c r="B7" s="9" t="s">
        <v>166</v>
      </c>
      <c r="C7" s="254">
        <f>+D9/D7</f>
        <v>0.98551433286634627</v>
      </c>
      <c r="D7" s="81">
        <f>+'[6]1 кв.2020 наша ф.'!D7+'[6]2 кв.2020 наша ф.'!D7+'[6]3 кв.2020 наша ф. '!D7+'[6]4 кв.2020 наша ф.  '!D7</f>
        <v>4564145.33</v>
      </c>
      <c r="E7" s="15"/>
    </row>
    <row r="8" spans="1:6" s="36" customFormat="1">
      <c r="A8" s="2"/>
      <c r="B8" s="255" t="s">
        <v>167</v>
      </c>
      <c r="C8" s="232"/>
      <c r="D8" s="81">
        <f>+'[6]1 кв.2020 наша ф.'!D8+'[6]2 кв.2020 наша ф.'!D8+'[6]3 кв.2020 наша ф. '!D8+'[6]4 кв.2020 наша ф.  '!D8</f>
        <v>90261.459999999992</v>
      </c>
      <c r="E8" s="2"/>
    </row>
    <row r="9" spans="1:6" s="36" customFormat="1">
      <c r="A9" s="2"/>
      <c r="B9" s="9" t="s">
        <v>168</v>
      </c>
      <c r="C9" s="10"/>
      <c r="D9" s="81">
        <f>+'[6]1 кв.2020 наша ф.'!D9+'[6]2 кв.2020 наша ф.'!D9+'[6]3 кв.2020 наша ф. '!D9+'[6]4 кв.2020 наша ф.  '!D9</f>
        <v>4498030.6399999997</v>
      </c>
      <c r="E9" s="15"/>
    </row>
    <row r="10" spans="1:6" s="36" customFormat="1">
      <c r="A10" s="2"/>
      <c r="B10" s="255" t="s">
        <v>169</v>
      </c>
      <c r="C10" s="256"/>
      <c r="D10" s="81">
        <f>+'[6]1 кв.2020 наша ф.'!D10+'[6]2 кв.2020 наша ф.'!D10+'[6]3 кв.2020 наша ф. '!D10+'[6]4 кв.2020 наша ф.  '!D10</f>
        <v>51010.76</v>
      </c>
      <c r="E10" s="2"/>
    </row>
    <row r="11" spans="1:6" s="36" customFormat="1">
      <c r="A11" s="2"/>
      <c r="B11" s="9" t="s">
        <v>7</v>
      </c>
      <c r="C11" s="12"/>
      <c r="D11" s="81">
        <f>+D5+D7-D9</f>
        <v>784438.7012903234</v>
      </c>
      <c r="E11" s="2"/>
    </row>
    <row r="12" spans="1:6" s="36" customFormat="1">
      <c r="A12" s="2"/>
      <c r="B12" s="255" t="s">
        <v>170</v>
      </c>
      <c r="C12" s="13"/>
      <c r="D12" s="81">
        <f>+D6+D8-D10</f>
        <v>137129.41999999998</v>
      </c>
      <c r="E12" s="2"/>
    </row>
    <row r="13" spans="1:6" s="36" customFormat="1" ht="34.5" customHeight="1" thickBot="1">
      <c r="A13" s="2"/>
      <c r="B13" s="257" t="s">
        <v>171</v>
      </c>
      <c r="C13" s="83"/>
      <c r="D13" s="84">
        <f>+D9+D10-D15+'[6]год 2019 наша ф. '!D13</f>
        <v>-97002.322060004808</v>
      </c>
      <c r="E13" s="29"/>
    </row>
    <row r="14" spans="1:6" s="36" customFormat="1" ht="13.15" customHeight="1" thickBot="1">
      <c r="A14" s="2"/>
      <c r="B14" s="258"/>
      <c r="C14" s="51"/>
      <c r="D14" s="259"/>
      <c r="E14" s="2"/>
    </row>
    <row r="15" spans="1:6" s="36" customFormat="1" ht="16.5" customHeight="1" thickBot="1">
      <c r="A15" s="2"/>
      <c r="B15" s="260" t="s">
        <v>9</v>
      </c>
      <c r="C15" s="261">
        <v>19.45</v>
      </c>
      <c r="D15" s="262">
        <f>SUM(D16:D36)</f>
        <v>5073639.6228000009</v>
      </c>
      <c r="E15" s="29"/>
      <c r="F15" s="152"/>
    </row>
    <row r="16" spans="1:6" s="36" customFormat="1" ht="26.25" customHeight="1">
      <c r="A16" s="2"/>
      <c r="B16" s="263" t="s">
        <v>172</v>
      </c>
      <c r="C16" s="264">
        <v>2.97</v>
      </c>
      <c r="D16" s="265">
        <f>+'[6]1 кв.2020 наша ф.'!D16+'[6]2 кв.2020 наша ф.'!D16+'[6]3 кв.2020 наша ф. '!D16+'[6]4 кв.2020 наша ф.  '!D16</f>
        <v>622608</v>
      </c>
      <c r="E16" s="2"/>
      <c r="F16" s="266"/>
    </row>
    <row r="17" spans="1:9" s="36" customFormat="1" ht="17.25" customHeight="1">
      <c r="A17" s="2"/>
      <c r="B17" s="263" t="s">
        <v>173</v>
      </c>
      <c r="C17" s="264">
        <v>0.18</v>
      </c>
      <c r="D17" s="265">
        <f>+'[6]3 кв.2020 наша ф. '!D17+'[6]4 кв.2020 наша ф.  '!D17</f>
        <v>20563.2</v>
      </c>
      <c r="E17" s="2"/>
      <c r="F17" s="266"/>
    </row>
    <row r="18" spans="1:9" s="36" customFormat="1" ht="16.5" customHeight="1">
      <c r="A18" s="2"/>
      <c r="B18" s="267" t="s">
        <v>174</v>
      </c>
      <c r="C18" s="268">
        <v>0.5</v>
      </c>
      <c r="D18" s="265">
        <f>+'[6]1 кв.2020 наша ф.'!D17+'[6]2 кв.2020 наша ф.'!D17+'[6]3 кв.2020 наша ф. '!D18+'[6]4 кв.2020 наша ф.  '!D18</f>
        <v>94188.5</v>
      </c>
      <c r="E18" s="2"/>
      <c r="F18" s="266"/>
    </row>
    <row r="19" spans="1:9" s="36" customFormat="1" ht="15" customHeight="1">
      <c r="A19" s="2"/>
      <c r="B19" s="267" t="s">
        <v>175</v>
      </c>
      <c r="C19" s="268">
        <v>0.05</v>
      </c>
      <c r="D19" s="265">
        <f>+'[6]1 кв.2020 наша ф.'!D18+'[6]2 кв.2020 наша ф.'!D18+'[6]3 кв.2020 наша ф. '!D19+'[6]4 кв.2020 наша ф.  '!D19</f>
        <v>20400</v>
      </c>
      <c r="E19" s="2"/>
      <c r="F19" s="266"/>
      <c r="H19" s="182"/>
      <c r="I19" s="182"/>
    </row>
    <row r="20" spans="1:9" s="36" customFormat="1" ht="16.5" customHeight="1">
      <c r="A20" s="2"/>
      <c r="B20" s="267" t="s">
        <v>176</v>
      </c>
      <c r="C20" s="268">
        <v>0.49</v>
      </c>
      <c r="D20" s="265">
        <f>+'[6]1 кв.2020 наша ф.'!D19+'[6]2 кв.2020 наша ф.'!D19+'[6]3 кв.2020 наша ф. '!D20+'[6]4 кв.2020 наша ф.  '!D20</f>
        <v>104339.20000000001</v>
      </c>
      <c r="E20" s="2"/>
      <c r="F20" s="266"/>
      <c r="H20" s="182"/>
      <c r="I20" s="182"/>
    </row>
    <row r="21" spans="1:9" s="36" customFormat="1" ht="26.25" customHeight="1">
      <c r="A21" s="2"/>
      <c r="B21" s="267" t="s">
        <v>177</v>
      </c>
      <c r="C21" s="268">
        <v>1.85</v>
      </c>
      <c r="D21" s="265">
        <f>+'[6]1 кв.2020 наша ф.'!D20+'[6]2 кв.2020 наша ф.'!D20+'[6]3 кв.2020 наша ф. '!D21+'[6]4 кв.2020 наша ф.  '!D21</f>
        <v>403843.60000000003</v>
      </c>
      <c r="E21" s="2"/>
      <c r="F21" s="266"/>
      <c r="H21" s="182"/>
      <c r="I21" s="182"/>
    </row>
    <row r="22" spans="1:9" s="36" customFormat="1" ht="16.5" customHeight="1">
      <c r="A22" s="2"/>
      <c r="B22" s="267" t="s">
        <v>178</v>
      </c>
      <c r="C22" s="268">
        <v>3.5</v>
      </c>
      <c r="D22" s="265">
        <f>+'[6]1 кв.2020 наша ф.'!D21+'[6]2 кв.2020 наша ф.'!D21+'[6]3 кв.2020 наша ф. '!D22+'[6]4 кв.2020 наша ф.  '!D22</f>
        <v>655177.56000000006</v>
      </c>
      <c r="E22" s="2"/>
      <c r="F22" s="266"/>
    </row>
    <row r="23" spans="1:9" s="36" customFormat="1" ht="13.5" customHeight="1">
      <c r="A23" s="2"/>
      <c r="B23" s="267" t="s">
        <v>179</v>
      </c>
      <c r="C23" s="268">
        <v>0.05</v>
      </c>
      <c r="D23" s="265">
        <f>+'[6]1 кв.2020 наша ф.'!D22+'[6]2 кв.2020 наша ф.'!D22+'[6]3 кв.2020 наша ф. '!D23+'[6]4 кв.2020 наша ф.  '!D23</f>
        <v>2700</v>
      </c>
      <c r="E23" s="2"/>
      <c r="F23" s="266"/>
    </row>
    <row r="24" spans="1:9" s="36" customFormat="1" ht="26.25" customHeight="1">
      <c r="A24" s="2"/>
      <c r="B24" s="267" t="s">
        <v>180</v>
      </c>
      <c r="C24" s="268">
        <v>1.88</v>
      </c>
      <c r="D24" s="265">
        <f>+'[6]1 кв.2020 наша ф.'!D23+'[6]2 кв.2020 наша ф.'!D23+'[6]3 кв.2020 наша ф. '!D24+'[6]4 кв.2020 наша ф.  '!D24</f>
        <v>421175.2</v>
      </c>
      <c r="E24" s="2"/>
      <c r="F24" s="266"/>
    </row>
    <row r="25" spans="1:9" s="36" customFormat="1" ht="15.75" customHeight="1">
      <c r="A25" s="2"/>
      <c r="B25" s="267" t="s">
        <v>181</v>
      </c>
      <c r="C25" s="268">
        <v>1.1499999999999999</v>
      </c>
      <c r="D25" s="265">
        <f>+'[6]1 кв.2020 наша ф.'!D24+'[6]2 кв.2020 наша ф.'!D24+'[6]3 кв.2020 наша ф. '!D25+'[6]4 кв.2020 наша ф.  '!D25</f>
        <v>258393.69999999998</v>
      </c>
      <c r="E25" s="2"/>
      <c r="F25" s="266"/>
      <c r="G25" s="36" t="s">
        <v>97</v>
      </c>
    </row>
    <row r="26" spans="1:9" s="36" customFormat="1" ht="18.75" customHeight="1">
      <c r="A26" s="2"/>
      <c r="B26" s="267" t="s">
        <v>182</v>
      </c>
      <c r="C26" s="268">
        <v>1.75</v>
      </c>
      <c r="D26" s="265">
        <f>+'[6]1 кв.2020 наша ф.'!D25+'[6]2 кв.2020 наша ф.'!D25+'[6]3 кв.2020 наша ф. '!D26+'[6]4 кв.2020 наша ф.  '!D26</f>
        <v>389321.2</v>
      </c>
      <c r="E26" s="2"/>
      <c r="F26" s="266"/>
    </row>
    <row r="27" spans="1:9" s="36" customFormat="1" ht="14.25" customHeight="1">
      <c r="A27" s="2"/>
      <c r="B27" s="267" t="s">
        <v>154</v>
      </c>
      <c r="C27" s="268">
        <v>0.09</v>
      </c>
      <c r="D27" s="265">
        <f>+'[6]1 кв.2020 наша ф.'!D26+'[6]2 кв.2020 наша ф.'!D26+'[6]3 кв.2020 наша ф. '!D27+'[6]4 кв.2020 наша ф.  '!D27</f>
        <v>20551.86</v>
      </c>
      <c r="F27" s="266"/>
    </row>
    <row r="28" spans="1:9" s="36" customFormat="1" ht="26.25" customHeight="1">
      <c r="A28" s="2"/>
      <c r="B28" s="267" t="s">
        <v>183</v>
      </c>
      <c r="C28" s="268">
        <v>0.05</v>
      </c>
      <c r="D28" s="265">
        <f>+'[6]1 кв.2020 наша ф.'!D27+'[6]2 кв.2020 наша ф.'!D27+'[6]3 кв.2020 наша ф. '!D28+'[6]4 кв.2020 наша ф.  '!D28</f>
        <v>0</v>
      </c>
      <c r="E28" s="2"/>
      <c r="F28" s="266"/>
    </row>
    <row r="29" spans="1:9" s="36" customFormat="1" ht="15" customHeight="1">
      <c r="A29" s="2"/>
      <c r="B29" s="267" t="s">
        <v>20</v>
      </c>
      <c r="C29" s="268">
        <v>0.03</v>
      </c>
      <c r="D29" s="265">
        <f>+'[6]1 кв.2020 наша ф.'!D28+'[6]2 кв.2020 наша ф.'!D28+'[6]3 кв.2020 наша ф. '!D29+'[6]4 кв.2020 наша ф.  '!D29</f>
        <v>0</v>
      </c>
      <c r="E29" s="2"/>
      <c r="F29" s="266"/>
    </row>
    <row r="30" spans="1:9" s="36" customFormat="1" ht="26.25" customHeight="1">
      <c r="A30" s="2"/>
      <c r="B30" s="267" t="s">
        <v>86</v>
      </c>
      <c r="C30" s="268">
        <v>1.2</v>
      </c>
      <c r="D30" s="265">
        <f>+'[6]1 кв.2020 наша ф.'!D29+'[6]2 кв.2020 наша ф.'!D29+'[6]3 кв.2020 наша ф. '!D30+'[6]4 кв.2020 наша ф.  '!D30</f>
        <v>239639.40000000002</v>
      </c>
      <c r="E30" s="2"/>
      <c r="F30" s="266"/>
    </row>
    <row r="31" spans="1:9" s="36" customFormat="1" ht="15" customHeight="1">
      <c r="A31" s="2"/>
      <c r="B31" s="267" t="s">
        <v>184</v>
      </c>
      <c r="C31" s="269">
        <v>0.78</v>
      </c>
      <c r="D31" s="265">
        <f>+'[6]1 кв.2020 наша ф.'!D30+'[6]2 кв.2020 наша ф.'!D30+'[6]3 кв.2020 наша ф. '!D31+'[6]4 кв.2020 наша ф.  '!D31</f>
        <v>139422.4296</v>
      </c>
      <c r="E31" s="2"/>
      <c r="F31" s="266"/>
    </row>
    <row r="32" spans="1:9" s="36" customFormat="1" ht="14.25" customHeight="1" thickBot="1">
      <c r="A32" s="2"/>
      <c r="B32" s="270" t="s">
        <v>23</v>
      </c>
      <c r="C32" s="271">
        <v>2.93</v>
      </c>
      <c r="D32" s="265">
        <f>+'[6]1 кв.2020 наша ф.'!D31+'[6]2 кв.2020 наша ф.'!D31+'[6]3 кв.2020 наша ф. '!D32+'[6]4 кв.2020 наша ф.  '!D32</f>
        <v>1085336.07</v>
      </c>
      <c r="E32" s="272">
        <f>+'[6]1 кв.2020 наша ф.'!D31+'[6]2 кв.2020 наша ф.'!D31+'[6]3 кв.2020 наша ф. '!D32+'[6]4 кв.2020 наша ф.  '!D32</f>
        <v>1085336.07</v>
      </c>
      <c r="F32" s="273"/>
    </row>
    <row r="33" spans="1:6" s="36" customFormat="1" ht="14.25" customHeight="1" thickBot="1">
      <c r="A33" s="2"/>
      <c r="B33" s="274" t="s">
        <v>185</v>
      </c>
      <c r="C33" s="275">
        <v>2.25</v>
      </c>
      <c r="D33" s="276"/>
      <c r="E33" s="277"/>
      <c r="F33" s="273"/>
    </row>
    <row r="34" spans="1:6" s="36" customFormat="1" ht="14.25" customHeight="1">
      <c r="A34" s="2"/>
      <c r="B34" s="278" t="s">
        <v>186</v>
      </c>
      <c r="C34" s="279"/>
      <c r="D34" s="280">
        <f>+'[6]1 кв.2020 наша ф.'!D33+'[6]2 кв.2020 наша ф.'!D33+'[6]3 кв.2020 наша ф. '!D34+'[6]4 кв.2020 наша ф.  '!D34</f>
        <v>468353.20319999999</v>
      </c>
      <c r="E34" s="277"/>
      <c r="F34" s="273"/>
    </row>
    <row r="35" spans="1:6" s="36" customFormat="1" ht="14.25" customHeight="1">
      <c r="A35" s="2"/>
      <c r="B35" s="267" t="s">
        <v>187</v>
      </c>
      <c r="C35" s="159"/>
      <c r="D35" s="180">
        <f>+'[6]1 кв.2020 наша ф.'!D34+'[6]2 кв.2020 наша ф.'!D34+'[6]3 кв.2020 наша ф. '!D35+'[6]4 кв.2020 наша ф.  '!D35</f>
        <v>127411.60399999999</v>
      </c>
      <c r="E35" s="277"/>
      <c r="F35" s="273"/>
    </row>
    <row r="36" spans="1:6" s="36" customFormat="1" ht="14.25" customHeight="1" thickBot="1">
      <c r="A36" s="2"/>
      <c r="B36" s="281" t="s">
        <v>188</v>
      </c>
      <c r="C36" s="282"/>
      <c r="D36" s="283">
        <f>+'[6]1 кв.2020 наша ф.'!D35+'[6]2 кв.2020 наша ф.'!D35+'[6]3 кв.2020 наша ф. '!D36+'[6]4 кв.2020 наша ф.  '!D36</f>
        <v>214.89600000000002</v>
      </c>
      <c r="E36" s="277"/>
      <c r="F36" s="273"/>
    </row>
    <row r="37" spans="1:6" s="36" customFormat="1">
      <c r="A37" s="2"/>
      <c r="B37" s="60"/>
      <c r="C37" s="60"/>
      <c r="D37" s="284"/>
      <c r="E37" s="285"/>
      <c r="F37" s="273"/>
    </row>
    <row r="38" spans="1:6" s="36" customFormat="1" ht="15.75" customHeight="1" thickBot="1">
      <c r="A38" s="2"/>
      <c r="B38" s="286" t="s">
        <v>25</v>
      </c>
      <c r="C38" s="2"/>
      <c r="D38" s="2"/>
      <c r="E38" s="2"/>
    </row>
    <row r="39" spans="1:6" s="36" customFormat="1">
      <c r="A39" s="2"/>
      <c r="B39" s="287" t="str">
        <f>+'[6]1 кв.2020 наша ф.'!B38</f>
        <v>установка/замена личинки дверного замка акт 15.01.20</v>
      </c>
      <c r="C39" s="7"/>
      <c r="D39" s="288">
        <f>+'[6]1 кв.2020 наша ф.'!D38</f>
        <v>1032</v>
      </c>
      <c r="E39" s="2"/>
    </row>
    <row r="40" spans="1:6" s="36" customFormat="1">
      <c r="A40" s="2"/>
      <c r="B40" s="289" t="str">
        <f>+'[6]1 кв.2020 наша ф.'!B39</f>
        <v>отключение электроустановки акт 20.01.20</v>
      </c>
      <c r="C40" s="10"/>
      <c r="D40" s="290">
        <f>+'[6]1 кв.2020 наша ф.'!D39</f>
        <v>3865.54</v>
      </c>
      <c r="E40" s="2"/>
    </row>
    <row r="41" spans="1:6" s="36" customFormat="1">
      <c r="A41" s="2"/>
      <c r="B41" s="289" t="str">
        <f>+'[6]1 кв.2020 наша ф.'!B40</f>
        <v>сварочные работы,ремонт полотенцесушителя акт 17.01.20</v>
      </c>
      <c r="C41" s="10"/>
      <c r="D41" s="290">
        <f>+'[6]1 кв.2020 наша ф.'!D40</f>
        <v>1894</v>
      </c>
      <c r="E41" s="2"/>
    </row>
    <row r="42" spans="1:6" s="36" customFormat="1">
      <c r="A42" s="2"/>
      <c r="B42" s="289" t="str">
        <f>+'[6]1 кв.2020 наша ф.'!B41</f>
        <v>ремонт пола на межэтаж.площадках подьезде акт 24.01.20</v>
      </c>
      <c r="C42" s="10"/>
      <c r="D42" s="290">
        <f>+'[6]1 кв.2020 наша ф.'!D41</f>
        <v>477</v>
      </c>
      <c r="E42" s="2"/>
    </row>
    <row r="43" spans="1:6" s="36" customFormat="1">
      <c r="A43" s="2"/>
      <c r="B43" s="289" t="str">
        <f>+'[6]1 кв.2020 наша ф.'!B42</f>
        <v>установка и замена прожектора акт 29.01.20</v>
      </c>
      <c r="C43" s="10"/>
      <c r="D43" s="290">
        <f>+'[6]1 кв.2020 наша ф.'!D42</f>
        <v>4143.91</v>
      </c>
      <c r="E43" s="2"/>
    </row>
    <row r="44" spans="1:6" s="36" customFormat="1">
      <c r="A44" s="2"/>
      <c r="B44" s="289" t="str">
        <f>+'[6]1 кв.2020 наша ф.'!B43</f>
        <v>замена автомат.клапан сброса воздуха акт 04.02.20</v>
      </c>
      <c r="C44" s="10"/>
      <c r="D44" s="290">
        <f>+'[6]1 кв.2020 наша ф.'!D43</f>
        <v>360</v>
      </c>
      <c r="E44" s="2"/>
    </row>
    <row r="45" spans="1:6" s="36" customFormat="1">
      <c r="A45" s="2"/>
      <c r="B45" s="289" t="str">
        <f>+'[6]1 кв.2020 наша ф.'!B44</f>
        <v>уборка и вывоз снега самосвалом акт 05.02.20</v>
      </c>
      <c r="C45" s="10"/>
      <c r="D45" s="290">
        <f>+'[6]1 кв.2020 наша ф.'!D44</f>
        <v>44000</v>
      </c>
      <c r="E45" s="2"/>
    </row>
    <row r="46" spans="1:6" s="36" customFormat="1">
      <c r="A46" s="2"/>
      <c r="B46" s="289" t="str">
        <f>+'[6]1 кв.2020 наша ф.'!B45</f>
        <v>локализ.надписей помещ. 5,6 акт 06.02.20</v>
      </c>
      <c r="C46" s="10"/>
      <c r="D46" s="290">
        <f>+'[6]1 кв.2020 наша ф.'!D45</f>
        <v>315</v>
      </c>
      <c r="E46" s="2"/>
    </row>
    <row r="47" spans="1:6" s="36" customFormat="1">
      <c r="A47" s="2"/>
      <c r="B47" s="289" t="str">
        <f>+'[6]1 кв.2020 наша ф.'!B46</f>
        <v>приобретение для нужд МКД пескосолевой смеси акт 07.02.20</v>
      </c>
      <c r="C47" s="10"/>
      <c r="D47" s="290">
        <f>+'[6]1 кв.2020 наша ф.'!D46</f>
        <v>5000</v>
      </c>
      <c r="E47" s="2"/>
    </row>
    <row r="48" spans="1:6" s="36" customFormat="1">
      <c r="A48" s="2"/>
      <c r="B48" s="289" t="str">
        <f>+'[6]1 кв.2020 наша ф.'!B47</f>
        <v>замена и установка счетчика,трансформатора тока акт 11.02.20</v>
      </c>
      <c r="C48" s="10"/>
      <c r="D48" s="290">
        <f>+'[6]1 кв.2020 наша ф.'!D47</f>
        <v>10956.6</v>
      </c>
      <c r="E48" s="2"/>
    </row>
    <row r="49" spans="1:5" s="36" customFormat="1">
      <c r="A49" s="2"/>
      <c r="B49" s="289" t="str">
        <f>+'[6]1 кв.2020 наша ф.'!B48</f>
        <v>замена воздухоотводчика на стоке ГВС  акт 12.02.20</v>
      </c>
      <c r="C49" s="10"/>
      <c r="D49" s="290">
        <f>+'[6]1 кв.2020 наша ф.'!D48</f>
        <v>360</v>
      </c>
      <c r="E49" s="2"/>
    </row>
    <row r="50" spans="1:5" s="36" customFormat="1">
      <c r="A50" s="2"/>
      <c r="B50" s="289" t="str">
        <f>+'[6]1 кв.2020 наша ф.'!B49</f>
        <v>ремонт тамбурных дверей акт 25.02.20</v>
      </c>
      <c r="C50" s="10"/>
      <c r="D50" s="290">
        <f>+'[6]1 кв.2020 наша ф.'!D49</f>
        <v>18345</v>
      </c>
      <c r="E50" s="2"/>
    </row>
    <row r="51" spans="1:5" s="36" customFormat="1">
      <c r="A51" s="2"/>
      <c r="B51" s="289" t="str">
        <f>+'[6]1 кв.2020 наша ф.'!B50</f>
        <v>аренда автовышки акт 28.02.20</v>
      </c>
      <c r="C51" s="10"/>
      <c r="D51" s="290">
        <f>+'[6]1 кв.2020 наша ф.'!D50</f>
        <v>2600</v>
      </c>
      <c r="E51" s="2"/>
    </row>
    <row r="52" spans="1:5" s="36" customFormat="1">
      <c r="A52" s="2"/>
      <c r="B52" s="289" t="str">
        <f>+'[6]1 кв.2020 наша ф.'!B51</f>
        <v>замена обратных клапанов на розливе ГВС в теплоавх узлах акт 03.03.20</v>
      </c>
      <c r="C52" s="10"/>
      <c r="D52" s="290">
        <f>+'[6]1 кв.2020 наша ф.'!D51</f>
        <v>2203.9</v>
      </c>
      <c r="E52" s="2"/>
    </row>
    <row r="53" spans="1:5" s="36" customFormat="1">
      <c r="A53" s="2"/>
      <c r="B53" s="289" t="str">
        <f>+'[6]1 кв.2020 наша ф.'!B52</f>
        <v>замена трансформаторов тока акт 06.03.20</v>
      </c>
      <c r="C53" s="10"/>
      <c r="D53" s="290">
        <f>+'[6]1 кв.2020 наша ф.'!D52</f>
        <v>45616.800000000003</v>
      </c>
      <c r="E53" s="2"/>
    </row>
    <row r="54" spans="1:5" s="36" customFormat="1">
      <c r="A54" s="2"/>
      <c r="B54" s="289" t="str">
        <f>+'[6]1 кв.2020 наша ф.'!B53</f>
        <v>замена ливневой канализ. Акт 20.03.20</v>
      </c>
      <c r="C54" s="10"/>
      <c r="D54" s="290">
        <f>+'[6]1 кв.2020 наша ф.'!D53</f>
        <v>279</v>
      </c>
      <c r="E54" s="2"/>
    </row>
    <row r="55" spans="1:5" s="36" customFormat="1">
      <c r="A55" s="2"/>
      <c r="B55" s="289" t="str">
        <f>+'[6]1 кв.2020 наша ф.'!B54</f>
        <v>ремонт козырька подрядной организ.акт 28.03.20</v>
      </c>
      <c r="C55" s="10"/>
      <c r="D55" s="290">
        <f>+'[6]1 кв.2020 наша ф.'!D54</f>
        <v>63000</v>
      </c>
      <c r="E55" s="2"/>
    </row>
    <row r="56" spans="1:5" s="36" customFormat="1">
      <c r="A56" s="2"/>
      <c r="B56" s="289" t="str">
        <f>+'[6]2 кв.2020 наша ф.'!B38</f>
        <v>мойка высокого давления,удленитель на катушке,шланг садовый акт 30.04.20</v>
      </c>
      <c r="C56" s="10"/>
      <c r="D56" s="290">
        <f>+'[6]2 кв.2020 наша ф.'!D38</f>
        <v>8655.06</v>
      </c>
      <c r="E56" s="2"/>
    </row>
    <row r="57" spans="1:5" s="36" customFormat="1">
      <c r="A57" s="2"/>
      <c r="B57" s="289" t="str">
        <f>+'[6]2 кв.2020 наша ф.'!B39</f>
        <v>замена воздуховод.на стояке ГВС акт15.06.20</v>
      </c>
      <c r="C57" s="10"/>
      <c r="D57" s="290">
        <f>+'[6]2 кв.2020 наша ф.'!D39</f>
        <v>375</v>
      </c>
      <c r="E57" s="2"/>
    </row>
    <row r="58" spans="1:5" s="36" customFormat="1">
      <c r="A58" s="2"/>
      <c r="B58" s="289" t="str">
        <f>+'[6]2 кв.2020 наша ф.'!B40</f>
        <v>приобрет. и установка искусств.неровностей акт 17.06.20</v>
      </c>
      <c r="C58" s="10"/>
      <c r="D58" s="290">
        <f>+'[6]2 кв.2020 наша ф.'!D40</f>
        <v>13856</v>
      </c>
      <c r="E58" s="2"/>
    </row>
    <row r="59" spans="1:5" s="36" customFormat="1">
      <c r="A59" s="2"/>
      <c r="B59" s="289" t="str">
        <f>+'[6]2 кв.2020 наша ф.'!B41</f>
        <v>подключ.и монтаж летнего водопровода для полива клумб акт 15.06.20</v>
      </c>
      <c r="C59" s="10"/>
      <c r="D59" s="290">
        <f>+'[6]2 кв.2020 наша ф.'!D41</f>
        <v>1357</v>
      </c>
      <c r="E59" s="2"/>
    </row>
    <row r="60" spans="1:5" s="36" customFormat="1" ht="14.25" customHeight="1">
      <c r="A60" s="2"/>
      <c r="B60" s="289" t="str">
        <f>+'[6]2 кв.2020 наша ф.'!B42</f>
        <v>ремонт и установка карусели,выравнвание и бетонирование ливневых решеток акт 23.06.20</v>
      </c>
      <c r="C60" s="10"/>
      <c r="D60" s="290">
        <f>+'[6]2 кв.2020 наша ф.'!D42</f>
        <v>4566</v>
      </c>
      <c r="E60" s="2"/>
    </row>
    <row r="61" spans="1:5" s="36" customFormat="1">
      <c r="A61" s="2"/>
      <c r="B61" s="289" t="str">
        <f>+'[6]2 кв.2020 наша ф.'!B43</f>
        <v>транспорт.услуги по доставке песка и перегноя ИП Погадаев вх.26/1 29.04.20</v>
      </c>
      <c r="C61" s="10"/>
      <c r="D61" s="290">
        <f>+'[6]2 кв.2020 наша ф.'!D43</f>
        <v>6300</v>
      </c>
      <c r="E61" s="2"/>
    </row>
    <row r="62" spans="1:5" s="36" customFormat="1">
      <c r="A62" s="2"/>
      <c r="B62" s="289" t="str">
        <f>+'[6]2 кв.2020 наша ф.'!B44</f>
        <v>дезинфекция вх.чек 33 от 29.04.20</v>
      </c>
      <c r="C62" s="10"/>
      <c r="D62" s="290">
        <f>+'[6]2 кв.2020 наша ф.'!D44</f>
        <v>4992</v>
      </c>
      <c r="E62" s="2"/>
    </row>
    <row r="63" spans="1:5" s="36" customFormat="1">
      <c r="A63" s="2"/>
      <c r="B63" s="289" t="str">
        <f>+'[6]2 кв.2020 наша ф.'!B45</f>
        <v>услуги по поверке и калибровке ср-в измерений Омский ЦСМ вх.26.05.20</v>
      </c>
      <c r="C63" s="10"/>
      <c r="D63" s="290">
        <f>+'[6]2 кв.2020 наша ф.'!D45</f>
        <v>766.08</v>
      </c>
      <c r="E63" s="2"/>
    </row>
    <row r="64" spans="1:5" s="36" customFormat="1">
      <c r="A64" s="2"/>
      <c r="B64" s="289" t="str">
        <f>+'[6]2 кв.2020 наша ф.'!B46</f>
        <v>замена подшипников  вх.72 от 22.06.20</v>
      </c>
      <c r="C64" s="10"/>
      <c r="D64" s="290">
        <f>+'[6]2 кв.2020 наша ф.'!D46</f>
        <v>5350</v>
      </c>
      <c r="E64" s="2"/>
    </row>
    <row r="65" spans="1:5" s="36" customFormat="1">
      <c r="A65" s="2"/>
      <c r="B65" s="289" t="str">
        <f>+'[6]2 кв.2020 наша ф.'!B47</f>
        <v>дезинфекция вх.472 от 29.06.20 ЭК Альфа ООО</v>
      </c>
      <c r="C65" s="10"/>
      <c r="D65" s="290">
        <f>+'[6]2 кв.2020 наша ф.'!D47</f>
        <v>4992</v>
      </c>
      <c r="E65" s="2"/>
    </row>
    <row r="66" spans="1:5" s="36" customFormat="1">
      <c r="A66" s="2"/>
      <c r="B66" s="289" t="str">
        <f>+'[6]2 кв.2020 наша ф.'!B48</f>
        <v>приобрет. и установка искусств.неровностей акт 29.06.20</v>
      </c>
      <c r="C66" s="10"/>
      <c r="D66" s="290">
        <f>+'[6]2 кв.2020 наша ф.'!D48</f>
        <v>16536</v>
      </c>
      <c r="E66" s="2"/>
    </row>
    <row r="67" spans="1:5" s="36" customFormat="1">
      <c r="A67" s="2"/>
      <c r="B67" s="289" t="str">
        <f>+'[6]3 кв.2020 наша ф. '!B39</f>
        <v>замена трехфазного прибора учета вх.3360 от 09.07.20  "Омскэлектро"</v>
      </c>
      <c r="C67" s="10"/>
      <c r="D67" s="290">
        <f>+'[6]3 кв.2020 наша ф. '!D39</f>
        <v>3259.2</v>
      </c>
      <c r="E67" s="2"/>
    </row>
    <row r="68" spans="1:5" s="36" customFormat="1" ht="25.5">
      <c r="A68" s="2"/>
      <c r="B68" s="289" t="str">
        <f>+'[6]3 кв.2020 наша ф. '!B40</f>
        <v>провед.работ по прочитске участков промыш-ливнев.и хоз-быт.сети вх.531 от 22.07. ИП Набока А.В.</v>
      </c>
      <c r="C68" s="10"/>
      <c r="D68" s="290">
        <f>+'[6]3 кв.2020 наша ф. '!D40</f>
        <v>52000</v>
      </c>
      <c r="E68" s="2"/>
    </row>
    <row r="69" spans="1:5" s="36" customFormat="1" ht="25.5">
      <c r="A69" s="2"/>
      <c r="B69" s="289" t="str">
        <f>+'[6]3 кв.2020 наша ф. '!B41</f>
        <v>дезинфекция ООО ЭК Альфа вх.559 31.07.20, вх.657 от 31.08.20,вх.668 от 01.09.20, вх.689 01.09.20</v>
      </c>
      <c r="C69" s="10"/>
      <c r="D69" s="290">
        <f>+'[6]3 кв.2020 наша ф. '!D41</f>
        <v>16224</v>
      </c>
      <c r="E69" s="2"/>
    </row>
    <row r="70" spans="1:5" s="36" customFormat="1">
      <c r="A70" s="2"/>
      <c r="B70" s="289" t="str">
        <f>+'[6]3 кв.2020 наша ф. '!B42</f>
        <v>поверка счет.воды ООО ЦЕНТР метрологии вх.113 от 19.08.20</v>
      </c>
      <c r="C70" s="10"/>
      <c r="D70" s="290">
        <f>+'[6]3 кв.2020 наша ф. '!D42</f>
        <v>1224</v>
      </c>
      <c r="E70" s="2"/>
    </row>
    <row r="71" spans="1:5" s="36" customFormat="1">
      <c r="A71" s="2"/>
      <c r="B71" s="289" t="str">
        <f>+'[6]3 кв.2020 наша ф. '!B43</f>
        <v>установка сис-мы видеонаблюд.вх.1 от 28.09.20 ИП Хомулло А.В.</v>
      </c>
      <c r="C71" s="10"/>
      <c r="D71" s="290">
        <f>+'[6]3 кв.2020 наша ф. '!D43</f>
        <v>136806</v>
      </c>
      <c r="E71" s="2"/>
    </row>
    <row r="72" spans="1:5" s="36" customFormat="1">
      <c r="A72" s="2"/>
      <c r="B72" s="289" t="str">
        <f>+'[6]3 кв.2020 наша ф. '!B44</f>
        <v>ремонт качели н дет.площадке акт 06.07.20</v>
      </c>
      <c r="C72" s="10"/>
      <c r="D72" s="290">
        <f>+'[6]3 кв.2020 наша ф. '!D44</f>
        <v>1840</v>
      </c>
      <c r="E72" s="2"/>
    </row>
    <row r="73" spans="1:5" s="36" customFormat="1">
      <c r="A73" s="2"/>
      <c r="B73" s="289" t="str">
        <f>+'[6]3 кв.2020 наша ф. '!B45</f>
        <v>преобрет.и установк полчт ящ. Акт 09.07.20</v>
      </c>
      <c r="C73" s="10"/>
      <c r="D73" s="290">
        <f>+'[6]3 кв.2020 наша ф. '!D45</f>
        <v>320</v>
      </c>
      <c r="E73" s="2"/>
    </row>
    <row r="74" spans="1:5" s="36" customFormat="1">
      <c r="A74" s="2"/>
      <c r="B74" s="289" t="str">
        <f>+'[6]3 кв.2020 наша ф. '!B46</f>
        <v>свароч.работы на стояках ГВС акт 15.07.20</v>
      </c>
      <c r="C74" s="10"/>
      <c r="D74" s="290">
        <f>+'[6]3 кв.2020 наша ф. '!D46</f>
        <v>2100</v>
      </c>
      <c r="E74" s="2"/>
    </row>
    <row r="75" spans="1:5" s="36" customFormat="1">
      <c r="A75" s="2"/>
      <c r="B75" s="289" t="str">
        <f>+'[6]3 кв.2020 наша ф. '!B47</f>
        <v>мытье окон акт 03.08.20</v>
      </c>
      <c r="C75" s="10"/>
      <c r="D75" s="290">
        <f>+'[6]3 кв.2020 наша ф. '!D47</f>
        <v>0</v>
      </c>
      <c r="E75" s="2"/>
    </row>
    <row r="76" spans="1:5" s="36" customFormat="1">
      <c r="A76" s="2"/>
      <c r="B76" s="289" t="str">
        <f>+'[6]3 кв.2020 наша ф. '!B48</f>
        <v>покраска предподьезд..лавочек акт 03.09.20</v>
      </c>
      <c r="C76" s="10"/>
      <c r="D76" s="290">
        <f>+'[6]3 кв.2020 наша ф. '!D48</f>
        <v>1121.7</v>
      </c>
      <c r="E76" s="2"/>
    </row>
    <row r="77" spans="1:5" s="36" customFormat="1">
      <c r="A77" s="2"/>
      <c r="B77" s="289" t="str">
        <f>+'[6]3 кв.2020 наша ф. '!B49</f>
        <v>покраска малых форм на преддомовой тер-ии акт 18.09.20</v>
      </c>
      <c r="C77" s="10"/>
      <c r="D77" s="290">
        <f>+'[6]3 кв.2020 наша ф. '!D49</f>
        <v>9052</v>
      </c>
      <c r="E77" s="2"/>
    </row>
    <row r="78" spans="1:5" s="36" customFormat="1">
      <c r="A78" s="2"/>
      <c r="B78" s="289" t="str">
        <f>+'[6]3 кв.2020 наша ф. '!B50</f>
        <v>замена обратных клапанов акт 18.09.20</v>
      </c>
      <c r="C78" s="10"/>
      <c r="D78" s="290">
        <f>+'[6]3 кв.2020 наша ф. '!D50</f>
        <v>7540</v>
      </c>
      <c r="E78" s="2"/>
    </row>
    <row r="79" spans="1:5" s="36" customFormat="1">
      <c r="A79" s="2"/>
      <c r="B79" s="289" t="str">
        <f>+'[6]3 кв.2020 наша ф. '!B51</f>
        <v>мытье окон акт 24.09.20</v>
      </c>
      <c r="C79" s="10"/>
      <c r="D79" s="290">
        <f>+'[6]3 кв.2020 наша ф. '!D51</f>
        <v>0</v>
      </c>
      <c r="E79" s="2"/>
    </row>
    <row r="80" spans="1:5" s="36" customFormat="1">
      <c r="A80" s="2"/>
      <c r="B80" s="289" t="str">
        <f>+'[6]4 кв.2020 наша ф.  '!B40</f>
        <v>ремонт предподьездных козырьков акт 06.11.2020</v>
      </c>
      <c r="C80" s="10"/>
      <c r="D80" s="290">
        <f>+'[6]4 кв.2020 наша ф.  '!D40</f>
        <v>300339</v>
      </c>
      <c r="E80" s="2"/>
    </row>
    <row r="81" spans="1:5" s="36" customFormat="1">
      <c r="A81" s="2"/>
      <c r="B81" s="289" t="str">
        <f>+'[6]4 кв.2020 наша ф.  '!B41</f>
        <v>замена и переустановка фасадных прожекторов акт 07.10.20</v>
      </c>
      <c r="C81" s="10"/>
      <c r="D81" s="290">
        <f>+'[6]4 кв.2020 наша ф.  '!D41</f>
        <v>5577.67</v>
      </c>
      <c r="E81" s="2"/>
    </row>
    <row r="82" spans="1:5" s="36" customFormat="1">
      <c r="A82" s="2"/>
      <c r="B82" s="289" t="str">
        <f>+'[6]4 кв.2020 наша ф.  '!B42</f>
        <v>завоз черного грунта 10 т. Акт 15.10.20</v>
      </c>
      <c r="C82" s="10"/>
      <c r="D82" s="290">
        <f>+'[6]4 кв.2020 наша ф.  '!D42</f>
        <v>5500</v>
      </c>
      <c r="E82" s="2"/>
    </row>
    <row r="83" spans="1:5" s="36" customFormat="1">
      <c r="A83" s="2"/>
      <c r="B83" s="289" t="str">
        <f>+'[6]4 кв.2020 наша ф.  '!B43</f>
        <v>замена резьбы ф1 на полотенцесушителе кв.33 акт 21.12.2020</v>
      </c>
      <c r="C83" s="10"/>
      <c r="D83" s="290">
        <f>+'[6]4 кв.2020 наша ф.  '!D43</f>
        <v>1500</v>
      </c>
      <c r="E83" s="2"/>
    </row>
    <row r="84" spans="1:5" s="36" customFormat="1">
      <c r="A84" s="2"/>
      <c r="B84" s="289" t="str">
        <f>+'[6]4 кв.2020 наша ф.  '!B44</f>
        <v>демонтаж устаревших светильников и монтаж светодиодных свет.акт 21.12.20</v>
      </c>
      <c r="C84" s="10"/>
      <c r="D84" s="290">
        <f>+'[6]4 кв.2020 наша ф.  '!D44</f>
        <v>129239.2</v>
      </c>
      <c r="E84" s="2"/>
    </row>
    <row r="85" spans="1:5" s="36" customFormat="1">
      <c r="A85" s="2"/>
      <c r="B85" s="289" t="str">
        <f>+'[6]4 кв.2020 наша ф.  '!B45</f>
        <v>ремонт трубопровода водотваедения акт 24.12.20</v>
      </c>
      <c r="C85" s="10"/>
      <c r="D85" s="290">
        <f>+'[6]4 кв.2020 наша ф.  '!D45</f>
        <v>1519.87</v>
      </c>
      <c r="E85" s="2"/>
    </row>
    <row r="86" spans="1:5" s="36" customFormat="1">
      <c r="A86" s="2"/>
      <c r="B86" s="289" t="str">
        <f>+'[6]4 кв.2020 наша ф.  '!B46</f>
        <v>установка доп.батареии в 4 п акт 24.12.20</v>
      </c>
      <c r="C86" s="10"/>
      <c r="D86" s="290">
        <f>+'[6]4 кв.2020 наша ф.  '!D46</f>
        <v>4212.78</v>
      </c>
      <c r="E86" s="2"/>
    </row>
    <row r="87" spans="1:5" s="36" customFormat="1">
      <c r="A87" s="2"/>
      <c r="B87" s="289" t="str">
        <f>+'[6]4 кв.2020 наша ф.  '!B47</f>
        <v>опрессовка тепловых сетей  АО Омский РТС док.90 от 15.04.20</v>
      </c>
      <c r="C87" s="10"/>
      <c r="D87" s="290">
        <f>+'[6]4 кв.2020 наша ф.  '!D47</f>
        <v>6666.9</v>
      </c>
      <c r="E87" s="2"/>
    </row>
    <row r="88" spans="1:5" s="36" customFormat="1">
      <c r="A88" s="2"/>
      <c r="B88" s="289" t="str">
        <f>+'[6]4 кв.2020 наша ф.  '!B48</f>
        <v xml:space="preserve">проведение праздника, подарки акт от 30.12.20 </v>
      </c>
      <c r="C88" s="10"/>
      <c r="D88" s="290">
        <f>+'[6]4 кв.2020 наша ф.  '!D48</f>
        <v>12288</v>
      </c>
      <c r="E88" s="2"/>
    </row>
    <row r="89" spans="1:5" s="36" customFormat="1">
      <c r="A89" s="2"/>
      <c r="B89" s="289" t="str">
        <f>+'[6]4 кв.2020 наша ф.  '!B49</f>
        <v>дезинфекция помещений п.6 вх.802 от 06.10.20 ООО ЭК Альфа</v>
      </c>
      <c r="C89" s="10"/>
      <c r="D89" s="290">
        <f>+'[6]4 кв.2020 наша ф.  '!D49</f>
        <v>4160</v>
      </c>
      <c r="E89" s="2"/>
    </row>
    <row r="90" spans="1:5" s="36" customFormat="1">
      <c r="A90" s="2"/>
      <c r="B90" s="289" t="str">
        <f>+'[6]4 кв.2020 наша ф.  '!B50</f>
        <v>дезинфекция помещений п.2 вх.842 от 20.10.20 ООО ЭК Альфа</v>
      </c>
      <c r="C90" s="10"/>
      <c r="D90" s="290">
        <f>+'[6]4 кв.2020 наша ф.  '!D50</f>
        <v>4160</v>
      </c>
      <c r="E90" s="2"/>
    </row>
    <row r="91" spans="1:5" s="36" customFormat="1">
      <c r="A91" s="2"/>
      <c r="B91" s="289" t="str">
        <f>+'[6]4 кв.2020 наша ф.  '!B51</f>
        <v>дезинфекция помещений п.3 вх.859 от 24.10.20 ООО ЭК Альфа</v>
      </c>
      <c r="C91" s="10"/>
      <c r="D91" s="290">
        <f>+'[6]4 кв.2020 наша ф.  '!D51</f>
        <v>4160</v>
      </c>
      <c r="E91" s="2"/>
    </row>
    <row r="92" spans="1:5" s="36" customFormat="1">
      <c r="A92" s="2"/>
      <c r="B92" s="289" t="str">
        <f>+'[6]4 кв.2020 наша ф.  '!B52</f>
        <v>дезинфекция помещений п.3 вх.865 от 27.10.20 ООО ЭК Альфа</v>
      </c>
      <c r="C92" s="10"/>
      <c r="D92" s="290">
        <f>+'[6]4 кв.2020 наша ф.  '!D52</f>
        <v>3744</v>
      </c>
      <c r="E92" s="2"/>
    </row>
    <row r="93" spans="1:5" s="36" customFormat="1">
      <c r="A93" s="2"/>
      <c r="B93" s="289" t="str">
        <f>+'[6]4 кв.2020 наша ф.  '!B53</f>
        <v>дезинфекция помещений п.8 вх.877 от 30.10.20 ООО ЭК Альфа</v>
      </c>
      <c r="C93" s="10"/>
      <c r="D93" s="290">
        <f>+'[6]4 кв.2020 наша ф.  '!D53</f>
        <v>4160</v>
      </c>
      <c r="E93" s="2"/>
    </row>
    <row r="94" spans="1:5" s="36" customFormat="1">
      <c r="A94" s="2"/>
      <c r="B94" s="289" t="str">
        <f>+'[6]4 кв.2020 наша ф.  '!B54</f>
        <v>дезинфекция помещений п.3 вх.909 от 03.11.20 ООО ЭК Альфа</v>
      </c>
      <c r="C94" s="10"/>
      <c r="D94" s="290">
        <f>+'[6]4 кв.2020 наша ф.  '!D54</f>
        <v>4160</v>
      </c>
      <c r="E94" s="2"/>
    </row>
    <row r="95" spans="1:5" s="36" customFormat="1">
      <c r="A95" s="2"/>
      <c r="B95" s="289" t="str">
        <f>+'[6]4 кв.2020 наша ф.  '!B55</f>
        <v>технич.овсвидет.лифтов ООО УралЛифтЭксперт вх.30/5 от 11.12.20</v>
      </c>
      <c r="C95" s="10"/>
      <c r="D95" s="290">
        <f>+'[6]4 кв.2020 наша ф.  '!D55</f>
        <v>16205</v>
      </c>
      <c r="E95" s="2"/>
    </row>
    <row r="96" spans="1:5" s="36" customFormat="1">
      <c r="A96" s="2"/>
      <c r="B96" s="289" t="str">
        <f>+'[6]4 кв.2020 наша ф.  '!B56</f>
        <v>установка цвет.улич.видеокамер  акт 19.10.20</v>
      </c>
      <c r="C96" s="10"/>
      <c r="D96" s="290">
        <f>+'[6]4 кв.2020 наша ф.  '!D56</f>
        <v>9220</v>
      </c>
      <c r="E96" s="2"/>
    </row>
    <row r="97" spans="1:13" s="36" customFormat="1">
      <c r="A97" s="2"/>
      <c r="B97" s="291" t="s">
        <v>26</v>
      </c>
      <c r="C97" s="10"/>
      <c r="D97" s="123">
        <f>+'[6]1 кв.2020 наша ф.'!D55+'[6]2 кв.2020 наша ф.'!D49+'[6]3 кв.2020 наша ф. '!D52+'[6]4 кв.2020 наша ф.  '!D57</f>
        <v>64842.86</v>
      </c>
      <c r="E97" s="2"/>
    </row>
    <row r="98" spans="1:13" s="36" customFormat="1" ht="19.5" customHeight="1" thickBot="1">
      <c r="B98" s="292" t="s">
        <v>189</v>
      </c>
      <c r="C98" s="293"/>
      <c r="D98" s="294">
        <f>SUM(D39:D97)</f>
        <v>1085336.07</v>
      </c>
      <c r="E98" s="2"/>
    </row>
    <row r="99" spans="1:13" s="36" customFormat="1">
      <c r="B99" s="295"/>
      <c r="C99" s="167"/>
      <c r="D99" s="296"/>
      <c r="E99" s="15"/>
    </row>
    <row r="100" spans="1:13" s="36" customFormat="1" ht="15.75" customHeight="1">
      <c r="B100" s="2"/>
      <c r="C100" s="2"/>
      <c r="D100" s="2"/>
      <c r="E100" s="2"/>
    </row>
    <row r="101" spans="1:13" s="36" customFormat="1" hidden="1" outlineLevel="1">
      <c r="B101" s="2"/>
      <c r="C101" s="2"/>
      <c r="D101" s="2"/>
      <c r="E101" s="39">
        <v>0.15</v>
      </c>
      <c r="F101" s="36" t="s">
        <v>190</v>
      </c>
      <c r="J101" s="297">
        <v>0.13</v>
      </c>
      <c r="K101" s="297">
        <v>0.2</v>
      </c>
      <c r="L101" s="297">
        <v>2E-3</v>
      </c>
      <c r="M101" s="36" t="s">
        <v>27</v>
      </c>
    </row>
    <row r="102" spans="1:13" s="36" customFormat="1" hidden="1" outlineLevel="1">
      <c r="B102" s="2" t="s">
        <v>191</v>
      </c>
      <c r="C102" s="2"/>
      <c r="D102" s="2">
        <f>+'[7]Расшифровка 2 кв. (2)'!B7*3</f>
        <v>20560.5</v>
      </c>
      <c r="E102" s="29">
        <f>+D102*E101</f>
        <v>3084.0749999999998</v>
      </c>
      <c r="F102" s="182">
        <f>+D102+E102</f>
        <v>23644.575000000001</v>
      </c>
      <c r="J102" s="36">
        <f>+F102*J101</f>
        <v>3073.79475</v>
      </c>
      <c r="K102" s="36">
        <f>+F102*K101</f>
        <v>4728.915</v>
      </c>
      <c r="L102" s="182">
        <f>+F102*L101</f>
        <v>47.289149999999999</v>
      </c>
      <c r="M102" s="182">
        <f>+D102+J102+K102+L102</f>
        <v>28410.498900000002</v>
      </c>
    </row>
    <row r="103" spans="1:13" s="36" customFormat="1" hidden="1" outlineLevel="1">
      <c r="B103" s="2"/>
      <c r="C103" s="2"/>
      <c r="D103" s="2"/>
      <c r="E103" s="2"/>
    </row>
    <row r="104" spans="1:13" s="36" customFormat="1" hidden="1" outlineLevel="1">
      <c r="A104" s="2"/>
      <c r="B104" s="2"/>
      <c r="C104" s="2"/>
      <c r="D104" s="2"/>
      <c r="E104" s="2"/>
    </row>
    <row r="105" spans="1:13" s="36" customFormat="1" collapsed="1">
      <c r="A105" s="2"/>
      <c r="B105" s="2"/>
      <c r="C105" s="2"/>
      <c r="D105" s="2"/>
      <c r="E105" s="2"/>
    </row>
  </sheetData>
  <mergeCells count="3">
    <mergeCell ref="B1:D1"/>
    <mergeCell ref="B2:D2"/>
    <mergeCell ref="B3:D3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103"/>
  <sheetViews>
    <sheetView topLeftCell="A67" zoomScale="68" zoomScaleNormal="68" workbookViewId="0">
      <selection activeCell="A112" sqref="A112"/>
    </sheetView>
  </sheetViews>
  <sheetFormatPr defaultColWidth="9.140625" defaultRowHeight="12.75" outlineLevelRow="2"/>
  <cols>
    <col min="1" max="1" width="72.7109375" style="2" customWidth="1"/>
    <col min="2" max="2" width="14.7109375" style="2" customWidth="1"/>
    <col min="3" max="3" width="19.7109375" style="2" customWidth="1"/>
    <col min="4" max="4" width="18.28515625" style="36" customWidth="1"/>
    <col min="5" max="27" width="3.140625" style="2" customWidth="1"/>
    <col min="28" max="36" width="3.85546875" style="2" customWidth="1"/>
    <col min="37" max="48" width="3.28515625" style="2" customWidth="1"/>
    <col min="49" max="16384" width="9.140625" style="2"/>
  </cols>
  <sheetData>
    <row r="1" spans="1:15" ht="21" customHeight="1">
      <c r="A1" s="336" t="s">
        <v>39</v>
      </c>
      <c r="B1" s="336"/>
      <c r="C1" s="336"/>
    </row>
    <row r="2" spans="1:15" ht="42" customHeight="1">
      <c r="A2" s="338" t="s">
        <v>144</v>
      </c>
      <c r="B2" s="338"/>
      <c r="C2" s="338"/>
    </row>
    <row r="3" spans="1:15" ht="14.25" customHeight="1">
      <c r="A3" s="336" t="s">
        <v>145</v>
      </c>
      <c r="B3" s="336"/>
      <c r="C3" s="336"/>
    </row>
    <row r="4" spans="1:15">
      <c r="A4" s="336" t="s">
        <v>42</v>
      </c>
      <c r="B4" s="336"/>
      <c r="C4" s="336"/>
    </row>
    <row r="5" spans="1:15" ht="13.5" thickBot="1">
      <c r="A5" s="41"/>
      <c r="B5" s="41"/>
      <c r="C5" s="41"/>
    </row>
    <row r="6" spans="1:15">
      <c r="A6" s="6" t="s">
        <v>4</v>
      </c>
      <c r="B6" s="7"/>
      <c r="C6" s="8">
        <f>+'[8]1 кв.2020 год'!C6</f>
        <v>344256.98000000144</v>
      </c>
      <c r="D6" s="152"/>
    </row>
    <row r="7" spans="1:15">
      <c r="A7" s="9" t="s">
        <v>106</v>
      </c>
      <c r="B7" s="10"/>
      <c r="C7" s="11">
        <f>+'[8]1 кв.2020 год'!C7+'[8]2 кв.2020 год'!C7+'[8]3 кв.2020 год'!C7+'[8]4 кв.2020 год '!C7</f>
        <v>4561590.7799999993</v>
      </c>
      <c r="D7" s="152"/>
    </row>
    <row r="8" spans="1:15">
      <c r="A8" s="9" t="s">
        <v>146</v>
      </c>
      <c r="B8" s="12">
        <f>+C8/C7</f>
        <v>0.98850934629432075</v>
      </c>
      <c r="C8" s="11">
        <f>+'[8]1 кв.2020 год'!C8+'[8]2 кв.2020 год'!C8+'[8]3 кв.2020 год'!C8+'[8]4 кв.2020 год '!C8</f>
        <v>4509175.12</v>
      </c>
      <c r="D8" s="152"/>
    </row>
    <row r="9" spans="1:15">
      <c r="A9" s="9" t="s">
        <v>147</v>
      </c>
      <c r="B9" s="10"/>
      <c r="C9" s="11">
        <f>C7-C8+C6</f>
        <v>396672.64000000065</v>
      </c>
      <c r="D9" s="152"/>
    </row>
    <row r="10" spans="1:15">
      <c r="A10" s="9" t="s">
        <v>8</v>
      </c>
      <c r="B10" s="13"/>
      <c r="C10" s="11">
        <f>+'[8]2019 год'!C10+B30*14000*12-C30+B20*14000*12+B31*14000*12+B32*14000*12+C92</f>
        <v>-9222.1813389960444</v>
      </c>
      <c r="D10" s="20"/>
      <c r="E10" s="15"/>
    </row>
    <row r="11" spans="1:15">
      <c r="A11" s="9"/>
      <c r="B11" s="13"/>
      <c r="C11" s="235"/>
      <c r="D11" s="152"/>
    </row>
    <row r="12" spans="1:15" ht="15" customHeight="1">
      <c r="A12" s="17" t="s">
        <v>9</v>
      </c>
      <c r="B12" s="139" t="s">
        <v>148</v>
      </c>
      <c r="C12" s="11">
        <f>SUM(C13:C33)</f>
        <v>4118497.5560000003</v>
      </c>
      <c r="D12" s="19">
        <f>+'[8]1 кв.2020 год'!C12+'[8]2 кв.2020 год'!C12+'[8]3 кв.2020 год'!C12+'[8]4 кв.2020 год '!C12</f>
        <v>4118497.5560000003</v>
      </c>
      <c r="E12" s="15"/>
    </row>
    <row r="13" spans="1:15" ht="17.25" customHeight="1">
      <c r="A13" s="22" t="s">
        <v>10</v>
      </c>
      <c r="B13" s="10">
        <v>5</v>
      </c>
      <c r="C13" s="236">
        <f>+'[8]1 кв.2020 год'!C13+'[8]2 кв.2020 год'!C13+'[8]3 кв.2020 год'!C13+'[8]4 кв.2020 год '!C13</f>
        <v>840000</v>
      </c>
    </row>
    <row r="14" spans="1:15" ht="17.25" customHeight="1">
      <c r="A14" s="22" t="s">
        <v>11</v>
      </c>
      <c r="B14" s="10">
        <v>0.17</v>
      </c>
      <c r="C14" s="236">
        <f>+'[8]1 кв.2020 год'!C14+'[8]2 кв.2020 год'!C14+'[8]3 кв.2020 год'!C14+'[8]4 кв.2020 год '!C14</f>
        <v>28560</v>
      </c>
      <c r="E14" s="29"/>
    </row>
    <row r="15" spans="1:15" ht="17.25" customHeight="1">
      <c r="A15" s="22" t="s">
        <v>12</v>
      </c>
      <c r="B15" s="10">
        <v>0.5</v>
      </c>
      <c r="C15" s="236">
        <f>+'[8]1 кв.2020 год'!C15+'[8]2 кв.2020 год'!C15+'[8]3 кв.2020 год'!C15+'[8]4 кв.2020 год '!C15</f>
        <v>84000</v>
      </c>
      <c r="E15" s="15"/>
    </row>
    <row r="16" spans="1:15" s="36" customFormat="1" ht="32.25" customHeight="1">
      <c r="A16" s="237" t="s">
        <v>149</v>
      </c>
      <c r="B16" s="10">
        <v>2</v>
      </c>
      <c r="C16" s="236">
        <f>+'[8]1 кв.2020 год'!C16+'[8]2 кв.2020 год'!C16+'[8]3 кв.2020 год'!C16+'[8]4 кв.2020 год '!C16</f>
        <v>336000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38" t="s">
        <v>150</v>
      </c>
      <c r="B17" s="232">
        <v>0.3</v>
      </c>
      <c r="C17" s="236">
        <f>+'[8]1 кв.2020 год'!C17+'[8]2 кв.2020 год'!C17+'[8]3 кв.2020 год'!C17+'[8]4 кв.2020 год '!C17</f>
        <v>0</v>
      </c>
      <c r="E17" s="29"/>
      <c r="F17" s="29"/>
    </row>
    <row r="18" spans="1:15" s="36" customFormat="1">
      <c r="A18" s="22" t="s">
        <v>15</v>
      </c>
      <c r="B18" s="10">
        <v>0.6</v>
      </c>
      <c r="C18" s="236">
        <f>+'[8]1 кв.2020 год'!C18+'[8]2 кв.2020 год'!C18+'[8]3 кв.2020 год'!C18+'[8]4 кв.2020 год '!C18</f>
        <v>100800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36" customFormat="1" ht="25.5" customHeight="1">
      <c r="A19" s="22" t="s">
        <v>151</v>
      </c>
      <c r="B19" s="10">
        <v>1.4</v>
      </c>
      <c r="C19" s="236">
        <f>+'[8]1 кв.2020 год'!C19+'[8]2 кв.2020 год'!C19+'[8]3 кв.2020 год'!C19+'[8]4 кв.2020 год '!C19</f>
        <v>235200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36" customFormat="1" ht="15" customHeight="1">
      <c r="A20" s="140" t="s">
        <v>17</v>
      </c>
      <c r="B20" s="232">
        <v>0.17</v>
      </c>
      <c r="C20" s="236">
        <f>+'[8]1 кв.2020 год'!C20+'[8]2 кв.2020 год'!C20+'[8]3 кв.2020 год'!C20+'[8]4 кв.2020 год '!C20</f>
        <v>0</v>
      </c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36" customFormat="1">
      <c r="A21" s="140" t="s">
        <v>18</v>
      </c>
      <c r="B21" s="232">
        <v>0.97</v>
      </c>
      <c r="C21" s="236">
        <f>+'[8]1 кв.2020 год'!C21+'[8]2 кв.2020 год'!C21+'[8]3 кв.2020 год'!C21+'[8]4 кв.2020 год '!C21</f>
        <v>121619.37599999999</v>
      </c>
      <c r="D21" s="16">
        <v>10448.4</v>
      </c>
      <c r="E21" s="16">
        <f>+D21*0.84*3</f>
        <v>26329.967999999997</v>
      </c>
    </row>
    <row r="22" spans="1:15" s="36" customFormat="1" ht="15" customHeight="1">
      <c r="A22" s="22" t="s">
        <v>152</v>
      </c>
      <c r="B22" s="10">
        <v>4.4000000000000004</v>
      </c>
      <c r="C22" s="236">
        <f>+'[8]1 кв.2020 год'!C22+'[8]2 кв.2020 год'!C22+'[8]3 кв.2020 год'!C22+'[8]4 кв.2020 год '!C22</f>
        <v>739200.00000000012</v>
      </c>
      <c r="D22" s="16">
        <v>10449.4</v>
      </c>
      <c r="E22" s="16">
        <f>+D22*0.88*3</f>
        <v>27586.415999999997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36" customFormat="1">
      <c r="A23" s="22" t="s">
        <v>140</v>
      </c>
      <c r="B23" s="13">
        <v>1.41</v>
      </c>
      <c r="C23" s="236">
        <f>+'[8]1 кв.2020 год'!C23+'[8]2 кв.2020 год'!C23+'[8]3 кв.2020 год'!C23+'[8]4 кв.2020 год '!C23</f>
        <v>236880</v>
      </c>
      <c r="D23" s="31"/>
      <c r="E23" s="16">
        <f>+E22-E21</f>
        <v>1256.4480000000003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36" customFormat="1">
      <c r="A24" s="22" t="s">
        <v>153</v>
      </c>
      <c r="B24" s="13">
        <v>0.27</v>
      </c>
      <c r="C24" s="236">
        <f>+'[8]1 кв.2020 год'!C24+'[8]2 кв.2020 год'!C24+'[8]3 кв.2020 год'!C24+'[8]4 кв.2020 год '!C24</f>
        <v>45360.000000000007</v>
      </c>
      <c r="D24" s="31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36" customFormat="1">
      <c r="A25" s="22" t="s">
        <v>19</v>
      </c>
      <c r="B25" s="13">
        <v>1.7</v>
      </c>
      <c r="C25" s="236">
        <f>+'[8]1 кв.2020 год'!C25+'[8]2 кв.2020 год'!C25+'[8]3 кв.2020 год'!C25+'[8]4 кв.2020 год '!C25</f>
        <v>285600</v>
      </c>
      <c r="D25" s="31"/>
      <c r="E25" s="31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36" customFormat="1">
      <c r="A26" s="22" t="s">
        <v>154</v>
      </c>
      <c r="B26" s="10">
        <v>0.1</v>
      </c>
      <c r="C26" s="236">
        <f>+'[8]1 кв.2020 год'!C26+'[8]2 кв.2020 год'!C26+'[8]3 кв.2020 год'!C26+'[8]4 кв.2020 год '!C26</f>
        <v>12600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36" customFormat="1" ht="27" customHeight="1">
      <c r="A27" s="22" t="s">
        <v>155</v>
      </c>
      <c r="B27" s="10">
        <v>0.05</v>
      </c>
      <c r="C27" s="236">
        <f>+'[8]1 кв.2020 год'!C27+'[8]2 кв.2020 год'!C27+'[8]3 кв.2020 год'!C27+'[8]4 кв.2020 год '!C27</f>
        <v>8400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36" customFormat="1" ht="27" customHeight="1">
      <c r="A28" s="22" t="s">
        <v>156</v>
      </c>
      <c r="B28" s="10">
        <v>0.03</v>
      </c>
      <c r="C28" s="236">
        <f>+'[8]1 кв.2020 год'!C28+'[8]2 кв.2020 год'!C28+'[8]3 кв.2020 год'!C28+'[8]4 кв.2020 год '!C28</f>
        <v>5040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36" customFormat="1" ht="27.75" customHeight="1">
      <c r="A29" s="22" t="s">
        <v>86</v>
      </c>
      <c r="B29" s="10">
        <v>1.1499999999999999</v>
      </c>
      <c r="C29" s="236">
        <f>+'[8]1 кв.2020 год'!C29+'[8]2 кв.2020 год'!C29+'[8]3 кв.2020 год'!C29+'[8]4 кв.2020 год '!C29</f>
        <v>193199.99999999997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140" t="s">
        <v>119</v>
      </c>
      <c r="B30" s="232">
        <v>3</v>
      </c>
      <c r="C30" s="236">
        <f>+'[8]1 кв.2020 год'!C30+'[8]2 кв.2020 год'!C30+'[8]3 кв.2020 год'!C30+'[8]4 кв.2020 год '!C30</f>
        <v>627638.18000000005</v>
      </c>
      <c r="E30" s="29"/>
      <c r="F30" s="29"/>
    </row>
    <row r="31" spans="1:15">
      <c r="A31" s="239" t="s">
        <v>157</v>
      </c>
      <c r="B31" s="240">
        <v>0.03</v>
      </c>
      <c r="C31" s="236">
        <f>+'[8]1 кв.2020 год'!C31+'[8]2 кв.2020 год'!C31+'[8]3 кв.2020 год'!C31+'[8]4 кв.2020 год '!C31</f>
        <v>0</v>
      </c>
      <c r="E31" s="29"/>
      <c r="F31" s="29"/>
    </row>
    <row r="32" spans="1:15">
      <c r="A32" s="239" t="s">
        <v>158</v>
      </c>
      <c r="B32" s="240">
        <v>0.2</v>
      </c>
      <c r="C32" s="236">
        <f>+'[8]1 кв.2020 год'!C32+'[8]2 кв.2020 год'!C32+'[8]3 кв.2020 год'!C32+'[8]4 кв.2020 год '!C32</f>
        <v>0</v>
      </c>
      <c r="E32" s="29"/>
      <c r="F32" s="29"/>
    </row>
    <row r="33" spans="1:6" ht="13.5" thickBot="1">
      <c r="A33" s="37" t="s">
        <v>24</v>
      </c>
      <c r="B33" s="54">
        <v>1.3</v>
      </c>
      <c r="C33" s="241">
        <f>+'[8]1 кв.2020 год'!C33+'[8]2 кв.2020 год'!C33+'[8]3 кв.2020 год'!C33+'[8]4 кв.2020 год '!C33</f>
        <v>218400</v>
      </c>
      <c r="E33" s="29"/>
      <c r="F33" s="29"/>
    </row>
    <row r="34" spans="1:6">
      <c r="A34" s="41"/>
      <c r="B34" s="42">
        <f>SUM(B13:B33)</f>
        <v>24.750000000000004</v>
      </c>
      <c r="C34" s="242"/>
      <c r="E34" s="29"/>
      <c r="F34" s="29"/>
    </row>
    <row r="35" spans="1:6" s="36" customFormat="1" ht="13.5" thickBot="1">
      <c r="A35" s="2"/>
      <c r="B35" s="31">
        <f>SUM(B13:B33)</f>
        <v>24.750000000000004</v>
      </c>
      <c r="C35" s="2"/>
      <c r="E35" s="2"/>
      <c r="F35" s="2"/>
    </row>
    <row r="36" spans="1:6" s="36" customFormat="1">
      <c r="A36" s="45" t="s">
        <v>25</v>
      </c>
      <c r="B36" s="243"/>
      <c r="C36" s="244"/>
      <c r="E36" s="2"/>
      <c r="F36" s="2"/>
    </row>
    <row r="37" spans="1:6" s="36" customFormat="1">
      <c r="A37" s="135" t="str">
        <f>+'[8]1 кв.2020 год'!A37</f>
        <v>устранение аварийного водотвед.трубопровода кв.167 акт 09.01.20</v>
      </c>
      <c r="B37" s="48"/>
      <c r="C37" s="201">
        <f>+'[8]1 кв.2020 год'!C37</f>
        <v>1702.4</v>
      </c>
      <c r="E37" s="2"/>
      <c r="F37" s="2"/>
    </row>
    <row r="38" spans="1:6" s="36" customFormat="1">
      <c r="A38" s="135" t="str">
        <f>+'[8]1 кв.2020 год'!A38</f>
        <v>вывоз,утилиз.оконных рам п.6 акт 03.02.20</v>
      </c>
      <c r="B38" s="48"/>
      <c r="C38" s="201">
        <f>+'[8]1 кв.2020 год'!C38</f>
        <v>1500</v>
      </c>
      <c r="E38" s="2"/>
      <c r="F38" s="2"/>
    </row>
    <row r="39" spans="1:6" s="36" customFormat="1">
      <c r="A39" s="135" t="str">
        <f>+'[8]1 кв.2020 год'!A39</f>
        <v>уборка снега эксковатором акт 03.02.20</v>
      </c>
      <c r="B39" s="48"/>
      <c r="C39" s="201">
        <f>+'[8]1 кв.2020 год'!C39</f>
        <v>11050</v>
      </c>
      <c r="E39" s="2"/>
      <c r="F39" s="2"/>
    </row>
    <row r="40" spans="1:6" s="36" customFormat="1">
      <c r="A40" s="135" t="str">
        <f>+'[8]1 кв.2020 год'!A40</f>
        <v>замена осветит.прибора акт 07.02.20</v>
      </c>
      <c r="B40" s="48"/>
      <c r="C40" s="201">
        <f>+'[8]1 кв.2020 год'!C40</f>
        <v>768.91</v>
      </c>
      <c r="E40" s="2"/>
      <c r="F40" s="2"/>
    </row>
    <row r="41" spans="1:6" s="36" customFormat="1">
      <c r="A41" s="135" t="str">
        <f>+'[8]1 кв.2020 год'!A41</f>
        <v>замена стояков хол.и гор вдоснаб.кв.119,122,125</v>
      </c>
      <c r="B41" s="48"/>
      <c r="C41" s="201">
        <f>+'[8]1 кв.2020 год'!C41</f>
        <v>7688.5</v>
      </c>
      <c r="E41" s="2"/>
      <c r="F41" s="2"/>
    </row>
    <row r="42" spans="1:6" s="36" customFormat="1">
      <c r="A42" s="135" t="str">
        <f>+'[8]1 кв.2020 год'!A42</f>
        <v>удаление наледи с козырько подьездов акт 06.03.20</v>
      </c>
      <c r="B42" s="48"/>
      <c r="C42" s="201">
        <f>+'[8]1 кв.2020 год'!C42</f>
        <v>300</v>
      </c>
      <c r="E42" s="2"/>
      <c r="F42" s="2"/>
    </row>
    <row r="43" spans="1:6" s="36" customFormat="1">
      <c r="A43" s="135" t="str">
        <f>+'[8]1 кв.2020 год'!A43</f>
        <v>оценка технич.сост. лифтов  ООО УралЛифтЭксперт</v>
      </c>
      <c r="B43" s="48"/>
      <c r="C43" s="201">
        <f>+'[8]1 кв.2020 год'!C43</f>
        <v>52000</v>
      </c>
      <c r="E43" s="2"/>
      <c r="F43" s="2"/>
    </row>
    <row r="44" spans="1:6" s="36" customFormat="1">
      <c r="A44" s="245" t="str">
        <f>+'[8]2 кв.2020 год'!A37</f>
        <v>ремонт мусор.клапанов акт 14.04.20</v>
      </c>
      <c r="B44" s="246"/>
      <c r="C44" s="201">
        <f>+'[8]2 кв.2020 год'!C37</f>
        <v>2095</v>
      </c>
      <c r="E44" s="2"/>
      <c r="F44" s="2"/>
    </row>
    <row r="45" spans="1:6" s="36" customFormat="1">
      <c r="A45" s="245" t="str">
        <f>+'[8]2 кв.2020 год'!A38</f>
        <v>диагностика, ремонт и настройка прибора учета тепловой энергии акт 30.04.20</v>
      </c>
      <c r="B45" s="246"/>
      <c r="C45" s="201">
        <f>+'[8]2 кв.2020 год'!C38</f>
        <v>21500</v>
      </c>
      <c r="E45" s="2"/>
      <c r="F45" s="2"/>
    </row>
    <row r="46" spans="1:6" s="36" customFormat="1">
      <c r="A46" s="245" t="str">
        <f>+'[8]2 кв.2020 год'!A39</f>
        <v>ремонт,установк лежачего полицейского п.7 акт 20.03.20</v>
      </c>
      <c r="B46" s="246"/>
      <c r="C46" s="201">
        <f>+'[8]2 кв.2020 год'!C39</f>
        <v>253</v>
      </c>
      <c r="E46" s="2"/>
      <c r="F46" s="2"/>
    </row>
    <row r="47" spans="1:6" s="36" customFormat="1">
      <c r="A47" s="245" t="str">
        <f>+'[8]2 кв.2020 год'!A40</f>
        <v>промывка теплообменника подрядной организации акт 06.04.20</v>
      </c>
      <c r="B47" s="246"/>
      <c r="C47" s="201">
        <f>+'[8]2 кв.2020 год'!C40</f>
        <v>111490</v>
      </c>
      <c r="E47" s="2"/>
      <c r="F47" s="2"/>
    </row>
    <row r="48" spans="1:6" s="36" customFormat="1">
      <c r="A48" s="245" t="str">
        <f>+'[8]2 кв.2020 год'!A41</f>
        <v>покраска теплового узла акт 30.04.20</v>
      </c>
      <c r="B48" s="246"/>
      <c r="C48" s="201">
        <f>+'[8]2 кв.2020 год'!C41</f>
        <v>399.96</v>
      </c>
      <c r="E48" s="2"/>
      <c r="F48" s="2"/>
    </row>
    <row r="49" spans="1:6" s="36" customFormat="1">
      <c r="A49" s="245" t="str">
        <f>+'[8]2 кв.2020 год'!A42</f>
        <v>вывоз,утилизация КБО Эко Транс вх.909 от 30.04.20</v>
      </c>
      <c r="B49" s="246"/>
      <c r="C49" s="201">
        <f>+'[8]2 кв.2020 год'!C42</f>
        <v>13000</v>
      </c>
      <c r="E49" s="2"/>
      <c r="F49" s="2"/>
    </row>
    <row r="50" spans="1:6" s="36" customFormat="1">
      <c r="A50" s="245" t="str">
        <f>+'[8]2 кв.2020 год'!A43</f>
        <v>завоз грунта и песка акт 04.05.20</v>
      </c>
      <c r="B50" s="246"/>
      <c r="C50" s="201">
        <f>+'[8]2 кв.2020 год'!C43</f>
        <v>7200</v>
      </c>
      <c r="E50" s="2"/>
      <c r="F50" s="2"/>
    </row>
    <row r="51" spans="1:6" s="36" customFormat="1">
      <c r="A51" s="245" t="str">
        <f>+'[8]2 кв.2020 год'!A44</f>
        <v>уборка мусора,веток с предомов.тер-ии акт 06.05.20</v>
      </c>
      <c r="B51" s="246"/>
      <c r="C51" s="201">
        <f>+'[8]2 кв.2020 год'!C44</f>
        <v>8000</v>
      </c>
      <c r="E51" s="2"/>
      <c r="F51" s="2"/>
    </row>
    <row r="52" spans="1:6" s="36" customFormat="1">
      <c r="A52" s="245" t="str">
        <f>+'[8]2 кв.2020 год'!A45</f>
        <v>промывка теплообменника подрядной организации акт 15.05.20</v>
      </c>
      <c r="B52" s="246"/>
      <c r="C52" s="201">
        <f>+'[8]2 кв.2020 год'!C45</f>
        <v>90790</v>
      </c>
      <c r="E52" s="2"/>
      <c r="F52" s="2"/>
    </row>
    <row r="53" spans="1:6" s="36" customFormat="1">
      <c r="A53" s="245" t="str">
        <f>+'[8]2 кв.2020 год'!A46</f>
        <v>покос травы акт 15.05.20</v>
      </c>
      <c r="B53" s="246"/>
      <c r="C53" s="201">
        <f>+'[8]2 кв.2020 год'!C46</f>
        <v>655.75</v>
      </c>
      <c r="E53" s="2"/>
      <c r="F53" s="2"/>
    </row>
    <row r="54" spans="1:6" s="36" customFormat="1">
      <c r="A54" s="245" t="str">
        <f>+'[8]2 кв.2020 год'!A47</f>
        <v>преобретение,доставка мусор.контейнеров акт 19.05.20</v>
      </c>
      <c r="B54" s="246"/>
      <c r="C54" s="201">
        <f>+'[8]2 кв.2020 год'!C47</f>
        <v>21200</v>
      </c>
      <c r="E54" s="2"/>
      <c r="F54" s="2"/>
    </row>
    <row r="55" spans="1:6" s="36" customFormat="1">
      <c r="A55" s="245" t="str">
        <f>+'[8]2 кв.2020 год'!A48</f>
        <v>замена шарового крана  акт 26.05.20</v>
      </c>
      <c r="B55" s="246"/>
      <c r="C55" s="201">
        <f>+'[8]2 кв.2020 год'!C48</f>
        <v>4240</v>
      </c>
      <c r="E55" s="2"/>
      <c r="F55" s="2"/>
    </row>
    <row r="56" spans="1:6" s="36" customFormat="1">
      <c r="A56" s="245" t="str">
        <f>+'[8]2 кв.2020 год'!A49</f>
        <v>покраска входных дверей акт 26.06.20</v>
      </c>
      <c r="B56" s="246"/>
      <c r="C56" s="201">
        <f>+'[8]2 кв.2020 год'!C49</f>
        <v>16000</v>
      </c>
      <c r="E56" s="2"/>
      <c r="F56" s="2"/>
    </row>
    <row r="57" spans="1:6" s="36" customFormat="1">
      <c r="A57" s="245" t="str">
        <f>+'[8]2 кв.2020 год'!A50</f>
        <v>промывка теплообменника акт 01.06.20</v>
      </c>
      <c r="B57" s="246"/>
      <c r="C57" s="201">
        <f>+'[8]2 кв.2020 год'!C50</f>
        <v>81990</v>
      </c>
      <c r="E57" s="2"/>
      <c r="F57" s="2"/>
    </row>
    <row r="58" spans="1:6" s="36" customFormat="1">
      <c r="A58" s="245" t="str">
        <f>+'[8]2 кв.2020 год'!A51</f>
        <v>косметич.ремонт квартиры вх.26.05.20</v>
      </c>
      <c r="B58" s="246"/>
      <c r="C58" s="201">
        <f>+'[8]2 кв.2020 год'!C51</f>
        <v>5000</v>
      </c>
      <c r="E58" s="2"/>
      <c r="F58" s="2"/>
    </row>
    <row r="59" spans="1:6" s="36" customFormat="1">
      <c r="A59" s="245" t="str">
        <f>+'[8]2 кв.2020 год'!A52</f>
        <v>уборка,вывоз деревьев,веток на тер-ии дома акт 29.06.20</v>
      </c>
      <c r="B59" s="246"/>
      <c r="C59" s="201">
        <f>+'[8]2 кв.2020 год'!C52</f>
        <v>8500</v>
      </c>
      <c r="E59" s="2"/>
      <c r="F59" s="2"/>
    </row>
    <row r="60" spans="1:6" s="36" customFormat="1">
      <c r="A60" s="245" t="str">
        <f>+'[8]2 кв.2020 год'!A53</f>
        <v>дезинфекция по Ковид-19 вх.69 13.06.20</v>
      </c>
      <c r="B60" s="246"/>
      <c r="C60" s="201">
        <f>+'[8]2 кв.2020 год'!C53</f>
        <v>4920</v>
      </c>
      <c r="E60" s="2"/>
      <c r="F60" s="2"/>
    </row>
    <row r="61" spans="1:6" s="36" customFormat="1">
      <c r="A61" s="245" t="str">
        <f>+'[8]3 кв.2020 год'!A37</f>
        <v>работы по уборке тер-рии акт 02.07.20</v>
      </c>
      <c r="B61" s="246"/>
      <c r="C61" s="201">
        <f>+'[8]3 кв.2020 год'!C37</f>
        <v>3000</v>
      </c>
      <c r="E61" s="2"/>
      <c r="F61" s="2"/>
    </row>
    <row r="62" spans="1:6" s="36" customFormat="1">
      <c r="A62" s="245" t="str">
        <f>+'[8]3 кв.2020 год'!A38</f>
        <v>праздник двора акт 31.08.20</v>
      </c>
      <c r="B62" s="246"/>
      <c r="C62" s="201">
        <f>+'[8]3 кв.2020 год'!C38</f>
        <v>5297</v>
      </c>
      <c r="E62" s="2"/>
      <c r="F62" s="2"/>
    </row>
    <row r="63" spans="1:6" s="36" customFormat="1">
      <c r="A63" s="245" t="str">
        <f>+'[8]3 кв.2020 год'!A39</f>
        <v>ремонт отливов,закрепл.стальных примыканий акт 11.09.20</v>
      </c>
      <c r="B63" s="246"/>
      <c r="C63" s="201">
        <f>+'[8]3 кв.2020 год'!C39</f>
        <v>5571</v>
      </c>
      <c r="E63" s="2"/>
      <c r="F63" s="2"/>
    </row>
    <row r="64" spans="1:6" s="36" customFormat="1">
      <c r="A64" s="245" t="str">
        <f>+'[8]3 кв.2020 год'!A40</f>
        <v>проверка км-5, тс ,счетчик ООО Центр Метролигии вх.110 , 111 19.08.20</v>
      </c>
      <c r="B64" s="246"/>
      <c r="C64" s="201">
        <f>+'[8]3 кв.2020 год'!C40</f>
        <v>10637</v>
      </c>
      <c r="E64" s="2"/>
      <c r="F64" s="2"/>
    </row>
    <row r="65" spans="1:6" s="36" customFormat="1">
      <c r="A65" s="245" t="str">
        <f>+'[8]3 кв.2020 год'!A41</f>
        <v>дезинфекция  вх.25 30.09.20  ООО ЭК Альфа</v>
      </c>
      <c r="B65" s="246"/>
      <c r="C65" s="201">
        <f>+'[8]3 кв.2020 год'!C41</f>
        <v>4100</v>
      </c>
      <c r="E65" s="2"/>
      <c r="F65" s="2"/>
    </row>
    <row r="66" spans="1:6" s="36" customFormat="1">
      <c r="A66" s="245" t="str">
        <f>+'[8]4 кв.2020 год '!A37</f>
        <v>ремонт стояка ГВС кв.209 акт 04.12.20</v>
      </c>
      <c r="B66" s="246"/>
      <c r="C66" s="201">
        <f>+'[8]4 кв.2020 год '!C37</f>
        <v>2250</v>
      </c>
      <c r="E66" s="2"/>
      <c r="F66" s="2"/>
    </row>
    <row r="67" spans="1:6" s="36" customFormat="1">
      <c r="A67" s="245" t="str">
        <f>+'[8]4 кв.2020 год '!A38</f>
        <v>частич.замена стояка ГВС кв.163 и 234 акт 14.12.20</v>
      </c>
      <c r="B67" s="246"/>
      <c r="C67" s="201">
        <f>+'[8]4 кв.2020 год '!C38</f>
        <v>5151</v>
      </c>
      <c r="E67" s="2"/>
      <c r="F67" s="2"/>
    </row>
    <row r="68" spans="1:6" s="36" customFormat="1">
      <c r="A68" s="245" t="str">
        <f>+'[8]4 кв.2020 год '!A39</f>
        <v>частич.замена обратного трубопровода акт 21.12.20</v>
      </c>
      <c r="B68" s="246"/>
      <c r="C68" s="201">
        <f>+'[8]4 кв.2020 год '!C39</f>
        <v>4255.68</v>
      </c>
      <c r="E68" s="2"/>
      <c r="F68" s="2"/>
    </row>
    <row r="69" spans="1:6" s="36" customFormat="1">
      <c r="A69" s="245" t="str">
        <f>+'[8]4 кв.2020 год '!A40</f>
        <v>частич.замена стояка ГВС кв.236 , кв.169 , кв.172  акт 29.12.20</v>
      </c>
      <c r="B69" s="246"/>
      <c r="C69" s="201">
        <f>+'[8]4 кв.2020 год '!C40</f>
        <v>4585</v>
      </c>
      <c r="E69" s="2"/>
      <c r="F69" s="2"/>
    </row>
    <row r="70" spans="1:6" s="36" customFormat="1">
      <c r="A70" s="245" t="str">
        <f>+'[8]4 кв.2020 год '!A41</f>
        <v>ремонт полотенцесушителя кв.235 акт 30.12.20</v>
      </c>
      <c r="B70" s="246"/>
      <c r="C70" s="201">
        <f>+'[8]4 кв.2020 год '!C41</f>
        <v>1500</v>
      </c>
      <c r="E70" s="2"/>
      <c r="F70" s="2"/>
    </row>
    <row r="71" spans="1:6" s="36" customFormat="1">
      <c r="A71" s="245" t="str">
        <f>+'[8]4 кв.2020 год '!A42</f>
        <v>технич.освидет лифтов ООО "УралЛифтЭксперт" вх.30/3 09.10.20</v>
      </c>
      <c r="B71" s="246"/>
      <c r="C71" s="201">
        <f>+'[8]4 кв.2020 год '!C42</f>
        <v>11928</v>
      </c>
      <c r="E71" s="2"/>
      <c r="F71" s="2"/>
    </row>
    <row r="72" spans="1:6" s="36" customFormat="1">
      <c r="A72" s="245" t="str">
        <f>+'[8]4 кв.2020 год '!A43</f>
        <v>дезинфекци вх.847 20.10.20 ООО ЭК Альфа п.1</v>
      </c>
      <c r="B72" s="246"/>
      <c r="C72" s="201">
        <f>+'[8]4 кв.2020 год '!C43</f>
        <v>2600</v>
      </c>
      <c r="E72" s="2"/>
      <c r="F72" s="2"/>
    </row>
    <row r="73" spans="1:6" s="36" customFormat="1" ht="25.5">
      <c r="A73" s="245" t="str">
        <f>+'[8]4 кв.2020 год '!A44</f>
        <v>ИП Набока вх.593 20.10 .20 проведение комплекса работ по прочистке участков промыш.-ливн.канализ.</v>
      </c>
      <c r="B73" s="246"/>
      <c r="C73" s="201">
        <f>+'[8]4 кв.2020 год '!C44</f>
        <v>6000</v>
      </c>
      <c r="E73" s="2"/>
      <c r="F73" s="2"/>
    </row>
    <row r="74" spans="1:6" s="36" customFormat="1">
      <c r="A74" s="245" t="str">
        <f>+'[8]4 кв.2020 год '!A45</f>
        <v>дезинфекци вх.1090 24.12.20 ООО ЭК Альфа п.4</v>
      </c>
      <c r="B74" s="246"/>
      <c r="C74" s="201">
        <f>+'[8]4 кв.2020 год '!C45</f>
        <v>2600</v>
      </c>
      <c r="E74" s="2"/>
      <c r="F74" s="2"/>
    </row>
    <row r="75" spans="1:6" s="36" customFormat="1">
      <c r="A75" s="245" t="str">
        <f>+'[8]4 кв.2020 год '!A46</f>
        <v>проведение праздника+подарки акт 30.12.20</v>
      </c>
      <c r="B75" s="246"/>
      <c r="C75" s="201">
        <f>+'[8]4 кв.2020 год '!C46</f>
        <v>10463</v>
      </c>
      <c r="E75" s="2"/>
      <c r="F75" s="2"/>
    </row>
    <row r="76" spans="1:6" ht="15.75" customHeight="1">
      <c r="A76" s="22" t="s">
        <v>26</v>
      </c>
      <c r="B76" s="246"/>
      <c r="C76" s="247">
        <f>+'[8]1 кв.2020 год'!C44+'[8]2 кв.2020 год'!C54+'[8]3 кв.2020 год'!C42+'[8]4 кв.2020 год '!C47</f>
        <v>75456.98000000001</v>
      </c>
    </row>
    <row r="77" spans="1:6" ht="13.5" thickBot="1">
      <c r="A77" s="53" t="s">
        <v>27</v>
      </c>
      <c r="B77" s="205"/>
      <c r="C77" s="206">
        <f>SUM(C36:C76)</f>
        <v>627638.17999999993</v>
      </c>
    </row>
    <row r="79" spans="1:6" ht="13.5" thickBot="1"/>
    <row r="80" spans="1:6" ht="13.5" outlineLevel="1">
      <c r="A80" s="56" t="s">
        <v>29</v>
      </c>
      <c r="B80" s="57"/>
      <c r="C80" s="58"/>
    </row>
    <row r="81" spans="1:15" outlineLevel="1">
      <c r="A81" s="59" t="s">
        <v>159</v>
      </c>
      <c r="B81" s="60"/>
      <c r="C81" s="61">
        <f>SUM(C82:C84)</f>
        <v>417822.24</v>
      </c>
      <c r="D81" s="152"/>
    </row>
    <row r="82" spans="1:15" outlineLevel="2">
      <c r="A82" s="62" t="s">
        <v>31</v>
      </c>
      <c r="B82" s="60"/>
      <c r="C82" s="63">
        <f>+'[2]ОДН свод за 2020'!Z17</f>
        <v>351704.88</v>
      </c>
    </row>
    <row r="83" spans="1:15" outlineLevel="2">
      <c r="A83" s="62" t="s">
        <v>32</v>
      </c>
      <c r="B83" s="60"/>
      <c r="C83" s="63">
        <f>+'[2]ОДН свод за 2020'!Z18</f>
        <v>10547.88</v>
      </c>
    </row>
    <row r="84" spans="1:15" outlineLevel="2">
      <c r="A84" s="62" t="s">
        <v>33</v>
      </c>
      <c r="B84" s="60"/>
      <c r="C84" s="63">
        <f>+'[2]ОДН свод за 2020'!Z19</f>
        <v>55569.479999999996</v>
      </c>
    </row>
    <row r="85" spans="1:15" outlineLevel="1">
      <c r="A85" s="64"/>
      <c r="B85" s="60"/>
      <c r="C85" s="65"/>
    </row>
    <row r="86" spans="1:15" outlineLevel="1">
      <c r="A86" s="59" t="s">
        <v>160</v>
      </c>
      <c r="B86" s="60"/>
      <c r="C86" s="61">
        <f>SUM(C87:C90)</f>
        <v>360255.53379999998</v>
      </c>
      <c r="D86" s="152"/>
    </row>
    <row r="87" spans="1:15" outlineLevel="2">
      <c r="A87" s="62" t="s">
        <v>31</v>
      </c>
      <c r="B87" s="60"/>
      <c r="C87" s="63">
        <f>+'[2]ОДН свод за 2020'!$AA$17+'[2]ОДН свод за 2020'!$AA$23</f>
        <v>237930.53579999995</v>
      </c>
    </row>
    <row r="88" spans="1:15" outlineLevel="2">
      <c r="A88" s="62" t="s">
        <v>32</v>
      </c>
      <c r="B88" s="60"/>
      <c r="C88" s="63">
        <f>+'[2]ОДН свод за 2020'!$AA$18</f>
        <v>113137.62999999998</v>
      </c>
    </row>
    <row r="89" spans="1:15" outlineLevel="2">
      <c r="A89" s="62" t="s">
        <v>33</v>
      </c>
      <c r="B89" s="60"/>
      <c r="C89" s="63">
        <f>+'[2]ОДН свод за 2020'!$AA$19</f>
        <v>9187.3679999999986</v>
      </c>
    </row>
    <row r="90" spans="1:15" outlineLevel="1">
      <c r="A90" s="248" t="s">
        <v>161</v>
      </c>
      <c r="B90" s="60"/>
      <c r="C90" s="63"/>
    </row>
    <row r="91" spans="1:15" outlineLevel="1">
      <c r="A91" s="64"/>
      <c r="B91" s="60"/>
      <c r="C91" s="65"/>
    </row>
    <row r="92" spans="1:15" outlineLevel="1">
      <c r="A92" s="211" t="s">
        <v>162</v>
      </c>
      <c r="B92" s="212"/>
      <c r="C92" s="213">
        <f>+C81-C86</f>
        <v>57566.706200000015</v>
      </c>
    </row>
    <row r="93" spans="1:15" s="36" customFormat="1" outlineLevel="1">
      <c r="A93" s="64"/>
      <c r="B93" s="60"/>
      <c r="C93" s="6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36" customFormat="1" ht="13.5" outlineLevel="1" thickBot="1">
      <c r="A94" s="68"/>
      <c r="B94" s="69"/>
      <c r="C94" s="7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36" customFormat="1">
      <c r="A95" s="60"/>
      <c r="B95" s="60"/>
      <c r="C95" s="6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36" customFormat="1">
      <c r="A96" s="60"/>
      <c r="B96" s="60"/>
      <c r="C96" s="6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36" customFormat="1">
      <c r="A97" s="60"/>
      <c r="B97" s="60"/>
      <c r="C97" s="6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36" customFormat="1">
      <c r="A98" s="249" t="s">
        <v>76</v>
      </c>
      <c r="B98" s="73"/>
      <c r="C98" s="7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103" spans="1:15" s="36" customFormat="1">
      <c r="A103" s="72" t="s">
        <v>37</v>
      </c>
      <c r="B103" s="73"/>
      <c r="C103" s="7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</sheetData>
  <mergeCells count="4">
    <mergeCell ref="A1:C1"/>
    <mergeCell ref="A2:C2"/>
    <mergeCell ref="A3:C3"/>
    <mergeCell ref="A4:C4"/>
  </mergeCells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R67"/>
  <sheetViews>
    <sheetView topLeftCell="A25" zoomScale="68" zoomScaleNormal="68" workbookViewId="0">
      <selection activeCell="B72" sqref="B72"/>
    </sheetView>
  </sheetViews>
  <sheetFormatPr defaultColWidth="9.140625" defaultRowHeight="12.75"/>
  <cols>
    <col min="1" max="1" width="3.28515625" style="2" customWidth="1"/>
    <col min="2" max="2" width="64.7109375" style="2" customWidth="1"/>
    <col min="3" max="3" width="9.140625" style="1" customWidth="1"/>
    <col min="4" max="4" width="19" style="1" customWidth="1"/>
    <col min="5" max="5" width="13.42578125" style="1" customWidth="1"/>
    <col min="6" max="6" width="9.140625" style="1"/>
    <col min="7" max="16384" width="9.140625" style="2"/>
  </cols>
  <sheetData>
    <row r="1" spans="1:18" ht="15.75" customHeight="1">
      <c r="B1" s="218"/>
    </row>
    <row r="2" spans="1:18" ht="15.75" customHeight="1">
      <c r="B2" s="218"/>
    </row>
    <row r="3" spans="1:18" ht="15.75" customHeight="1">
      <c r="B3" s="336" t="s">
        <v>0</v>
      </c>
      <c r="C3" s="336"/>
      <c r="D3" s="336"/>
    </row>
    <row r="4" spans="1:18" ht="35.25" customHeight="1">
      <c r="B4" s="338" t="s">
        <v>132</v>
      </c>
      <c r="C4" s="338"/>
      <c r="D4" s="338"/>
    </row>
    <row r="5" spans="1:18" ht="15.75" customHeight="1">
      <c r="B5" s="336" t="s">
        <v>133</v>
      </c>
      <c r="C5" s="336"/>
      <c r="D5" s="336"/>
    </row>
    <row r="6" spans="1:18" ht="15" customHeight="1">
      <c r="B6" s="344" t="s">
        <v>3</v>
      </c>
      <c r="C6" s="344"/>
      <c r="D6" s="344"/>
    </row>
    <row r="7" spans="1:18" ht="15" customHeight="1" thickBot="1">
      <c r="B7" s="219"/>
      <c r="C7" s="219"/>
      <c r="D7" s="220"/>
    </row>
    <row r="8" spans="1:18" ht="24.75" customHeight="1">
      <c r="B8" s="6" t="s">
        <v>4</v>
      </c>
      <c r="C8" s="7"/>
      <c r="D8" s="8">
        <f>+'[9]1 кв.2020'!D8</f>
        <v>90791.580000000016</v>
      </c>
    </row>
    <row r="9" spans="1:18" ht="15.75" customHeight="1">
      <c r="B9" s="9" t="s">
        <v>81</v>
      </c>
      <c r="C9" s="10"/>
      <c r="D9" s="11">
        <f>+'[9]1 кв.2020'!D9+'[9]2 кв.2020 '!D9+'[9]3 кв.2020 '!D9+'[9]4 кв.2020 '!D9</f>
        <v>770259.53</v>
      </c>
    </row>
    <row r="10" spans="1:18" s="1" customFormat="1" ht="18.75" customHeight="1">
      <c r="A10" s="2"/>
      <c r="B10" s="9" t="s">
        <v>134</v>
      </c>
      <c r="C10" s="12">
        <f>+D10/D9</f>
        <v>0.9759049005209971</v>
      </c>
      <c r="D10" s="11">
        <f>+'[9]1 кв.2020'!D10+'[9]2 кв.2020 '!D10+'[9]3 кв.2020 '!D10+'[9]4 кв.2020 '!D10</f>
        <v>751700.05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1" customFormat="1" ht="18.75" customHeight="1">
      <c r="A11" s="2"/>
      <c r="B11" s="9" t="s">
        <v>7</v>
      </c>
      <c r="C11" s="10"/>
      <c r="D11" s="11">
        <f>+D8+D9-D10</f>
        <v>109351.06000000006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1" customFormat="1" ht="15.75" customHeight="1">
      <c r="A12" s="2"/>
      <c r="B12" s="9" t="s">
        <v>8</v>
      </c>
      <c r="C12" s="13"/>
      <c r="D12" s="11">
        <f>+'[9]2019 год'!D12+2980.8*12-D30+D26</f>
        <v>-77391.433999999994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1" customFormat="1" ht="12.75" customHeight="1">
      <c r="A13" s="2"/>
      <c r="B13" s="9"/>
      <c r="C13" s="13"/>
      <c r="D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1" customFormat="1" ht="14.25" customHeight="1">
      <c r="A14" s="2"/>
      <c r="B14" s="221" t="s">
        <v>9</v>
      </c>
      <c r="C14" s="18">
        <f>SUM(C15:C30)</f>
        <v>20.790000000000003</v>
      </c>
      <c r="D14" s="11">
        <f>SUM(D15:D30)</f>
        <v>834379.03600000008</v>
      </c>
      <c r="E14" s="19">
        <f>+'[9]1 кв.2020'!D14+'[9]2 кв.2020 '!D14+'[9]3 кв.2020 '!D14+'[9]4 кв.2020 '!D14</f>
        <v>834379.03599999996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1" customFormat="1" ht="17.25" customHeight="1">
      <c r="A15" s="2"/>
      <c r="B15" s="158" t="s">
        <v>10</v>
      </c>
      <c r="C15" s="128">
        <v>4.55</v>
      </c>
      <c r="D15" s="123">
        <f>+'[9]1 кв.2020'!D15+'[9]2 кв.2020 '!D15+'[9]3 кв.2020 '!D15+'[9]4 кв.2020 '!D15</f>
        <v>162751.67999999999</v>
      </c>
      <c r="E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1" customFormat="1" ht="18.75" customHeight="1">
      <c r="A16" s="2"/>
      <c r="B16" s="158" t="s">
        <v>11</v>
      </c>
      <c r="C16" s="128">
        <v>0.16</v>
      </c>
      <c r="D16" s="123">
        <f>+'[9]1 кв.2020'!D16+'[9]2 кв.2020 '!D16+'[9]3 кв.2020 '!D16+'[9]4 кв.2020 '!D16</f>
        <v>5723.1360000000004</v>
      </c>
      <c r="E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" customFormat="1" ht="17.25" customHeight="1">
      <c r="A17" s="2"/>
      <c r="B17" s="174" t="s">
        <v>135</v>
      </c>
      <c r="C17" s="128">
        <v>0.33</v>
      </c>
      <c r="D17" s="123">
        <f>+'[9]1 кв.2020'!D17+'[9]2 кв.2020 '!D17+'[9]3 кв.2020 '!D17+'[9]4 кв.2020 '!D17</f>
        <v>11803.968000000001</v>
      </c>
      <c r="E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" customFormat="1" ht="20.25" customHeight="1">
      <c r="A18" s="2"/>
      <c r="B18" s="174" t="s">
        <v>136</v>
      </c>
      <c r="C18" s="128">
        <v>0.38</v>
      </c>
      <c r="D18" s="123">
        <f>+'[9]1 кв.2020'!D18+'[9]2 кв.2020 '!D18+'[9]3 кв.2020 '!D18+'[9]4 кв.2020 '!D18</f>
        <v>13592.448000000002</v>
      </c>
      <c r="E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 ht="20.25" customHeight="1">
      <c r="A19" s="2"/>
      <c r="B19" s="222" t="s">
        <v>137</v>
      </c>
      <c r="C19" s="128">
        <v>0.9</v>
      </c>
      <c r="D19" s="123">
        <f>+'[9]1 кв.2020'!D19+'[9]2 кв.2020 '!D19+'[9]3 кв.2020 '!D19+'[9]4 кв.2020 '!D19</f>
        <v>32192.640000000003</v>
      </c>
      <c r="E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1" customFormat="1" ht="30" customHeight="1">
      <c r="A20" s="2"/>
      <c r="B20" s="158" t="s">
        <v>138</v>
      </c>
      <c r="C20" s="128">
        <v>7.0000000000000007E-2</v>
      </c>
      <c r="D20" s="123">
        <f>+'[9]1 кв.2020'!D20+'[9]2 кв.2020 '!D20+'[9]3 кв.2020 '!D20+'[9]4 кв.2020 '!D20</f>
        <v>2503.8720000000003</v>
      </c>
      <c r="E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15.75" customHeight="1">
      <c r="A21" s="2"/>
      <c r="B21" s="222" t="s">
        <v>139</v>
      </c>
      <c r="C21" s="130">
        <v>2.76</v>
      </c>
      <c r="D21" s="123">
        <f>+'[9]1 кв.2020'!D21+'[9]2 кв.2020 '!D21+'[9]3 кв.2020 '!D21+'[9]4 кв.2020 '!D21</f>
        <v>98724.096000000005</v>
      </c>
      <c r="E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30" customHeight="1">
      <c r="A22" s="2"/>
      <c r="B22" s="222" t="s">
        <v>84</v>
      </c>
      <c r="C22" s="130">
        <v>1.46</v>
      </c>
      <c r="D22" s="123">
        <f>+'[9]1 кв.2020'!D22+'[9]2 кв.2020 '!D22+'[9]3 кв.2020 '!D22+'[9]4 кв.2020 '!D22</f>
        <v>52223.616000000002</v>
      </c>
      <c r="E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6.75" customHeight="1">
      <c r="B23" s="222" t="s">
        <v>85</v>
      </c>
      <c r="C23" s="130">
        <v>2.1</v>
      </c>
      <c r="D23" s="123">
        <f>+'[9]1 кв.2020'!D23+'[9]2 кв.2020 '!D23+'[9]3 кв.2020 '!D23+'[9]4 кв.2020 '!D23</f>
        <v>75116.160000000018</v>
      </c>
      <c r="E23" s="20"/>
      <c r="I23" s="2" t="s">
        <v>97</v>
      </c>
    </row>
    <row r="24" spans="1:18" ht="17.25" customHeight="1">
      <c r="B24" s="222" t="s">
        <v>140</v>
      </c>
      <c r="C24" s="130">
        <v>1.1000000000000001</v>
      </c>
      <c r="D24" s="123">
        <f>+'[9]1 кв.2020'!D24+'[9]2 кв.2020 '!D24+'[9]3 кв.2020 '!D24+'[9]4 кв.2020 '!D24</f>
        <v>39346.560000000005</v>
      </c>
      <c r="E24" s="20"/>
    </row>
    <row r="25" spans="1:18" s="223" customFormat="1" ht="19.5" customHeight="1">
      <c r="B25" s="222" t="s">
        <v>141</v>
      </c>
      <c r="C25" s="130">
        <v>3.75</v>
      </c>
      <c r="D25" s="123">
        <f>+'[9]1 кв.2020'!D25+'[9]2 кв.2020 '!D25+'[9]3 кв.2020 '!D25+'[9]4 кв.2020 '!D25</f>
        <v>134136</v>
      </c>
      <c r="E25" s="20"/>
      <c r="F25" s="224"/>
    </row>
    <row r="26" spans="1:18" s="223" customFormat="1" ht="14.25" customHeight="1">
      <c r="B26" s="222" t="s">
        <v>17</v>
      </c>
      <c r="C26" s="130">
        <v>0.18</v>
      </c>
      <c r="D26" s="123">
        <f>+'[9]1 кв.2020'!D26+'[9]2 кв.2020 '!D26+'[9]3 кв.2020 '!D26+'[9]4 кв.2020 '!D26</f>
        <v>6438.5280000000012</v>
      </c>
      <c r="E26" s="20"/>
      <c r="F26" s="224"/>
    </row>
    <row r="27" spans="1:18" ht="15">
      <c r="B27" s="222" t="s">
        <v>142</v>
      </c>
      <c r="C27" s="130">
        <v>0.05</v>
      </c>
      <c r="D27" s="123">
        <f>+'[9]1 кв.2020'!D27+'[9]2 кв.2020 '!D27+'[9]3 кв.2020 '!D27+'[9]4 кв.2020 '!D27</f>
        <v>1788.4800000000005</v>
      </c>
      <c r="E27" s="20"/>
    </row>
    <row r="28" spans="1:18" s="1" customFormat="1" ht="15">
      <c r="A28" s="2"/>
      <c r="B28" s="222" t="s">
        <v>20</v>
      </c>
      <c r="C28" s="130">
        <v>0.03</v>
      </c>
      <c r="D28" s="123">
        <f>+'[9]1 кв.2020'!D28+'[9]2 кв.2020 '!D28+'[9]3 кв.2020 '!D28+'[9]4 кв.2020 '!D28</f>
        <v>1073.088</v>
      </c>
      <c r="E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45.75" customHeight="1">
      <c r="A29" s="2"/>
      <c r="B29" s="225" t="s">
        <v>86</v>
      </c>
      <c r="C29" s="130">
        <v>1.1200000000000001</v>
      </c>
      <c r="D29" s="123">
        <f>+'[9]1 кв.2020'!D29+'[9]2 кв.2020 '!D29+'[9]3 кв.2020 '!D29+'[9]4 кв.2020 '!D29</f>
        <v>40061.952000000005</v>
      </c>
      <c r="E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1" customFormat="1" ht="15.75" thickBot="1">
      <c r="A30" s="2"/>
      <c r="B30" s="226" t="s">
        <v>143</v>
      </c>
      <c r="C30" s="132">
        <v>1.85</v>
      </c>
      <c r="D30" s="133">
        <f>+'[9]1 кв.2020'!D30+'[9]2 кв.2020 '!D30+'[9]3 кв.2020 '!D30+'[9]4 кв.2020 '!D30</f>
        <v>156902.81200000001</v>
      </c>
      <c r="E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72"/>
      <c r="E31" s="20"/>
    </row>
    <row r="32" spans="1:18" ht="13.5" thickBot="1"/>
    <row r="33" spans="1:18" s="1" customFormat="1">
      <c r="A33" s="2"/>
      <c r="B33" s="227" t="s">
        <v>25</v>
      </c>
      <c r="C33" s="228"/>
      <c r="D33" s="22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1" customFormat="1">
      <c r="A34" s="2"/>
      <c r="B34" s="47" t="str">
        <f>+'[9]1 кв.2020'!B35</f>
        <v>покупка,замена ОДПУ э/э акт 12.03.20</v>
      </c>
      <c r="C34" s="230"/>
      <c r="D34" s="231">
        <f>+'[9]1 кв.2020'!D35</f>
        <v>5303.13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1" customFormat="1">
      <c r="A35" s="2"/>
      <c r="B35" s="47" t="str">
        <f>+'[9]1 кв.2020'!B36</f>
        <v>удаление снежных налетов с кровли акт 27.03.20</v>
      </c>
      <c r="C35" s="230"/>
      <c r="D35" s="231">
        <f>+'[9]1 кв.2020'!D36</f>
        <v>750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s="1" customFormat="1">
      <c r="A36" s="2"/>
      <c r="B36" s="47" t="str">
        <f>+'[9]1 кв.2020'!B37</f>
        <v>замена уч-ка трубопровода ГВС акт 25.03.20</v>
      </c>
      <c r="C36" s="230"/>
      <c r="D36" s="231">
        <f>+'[9]1 кв.2020'!D37</f>
        <v>16684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s="1" customFormat="1">
      <c r="A37" s="2"/>
      <c r="B37" s="47" t="str">
        <f>+'[9]1 кв.2020'!B38</f>
        <v>технич.освидет. ООО УралЛифтэксперт вх.30 от09.01.20</v>
      </c>
      <c r="C37" s="230"/>
      <c r="D37" s="231">
        <f>+'[9]1 кв.2020'!D38</f>
        <v>2370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s="1" customFormat="1">
      <c r="A38" s="2"/>
      <c r="B38" s="47" t="str">
        <f>+'[9]2 кв.2020 '!B34</f>
        <v>ремонт мягкой кровли акт 28.04.20</v>
      </c>
      <c r="C38" s="230"/>
      <c r="D38" s="231">
        <f>+'[9]2 кв.2020 '!D34</f>
        <v>125193.49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s="1" customFormat="1">
      <c r="A39" s="2"/>
      <c r="B39" s="47" t="str">
        <f>+'[9]2 кв.2020 '!B35</f>
        <v>покос травы акт 15.05.20</v>
      </c>
      <c r="C39" s="230"/>
      <c r="D39" s="231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s="1" customFormat="1">
      <c r="A40" s="2"/>
      <c r="B40" s="47" t="str">
        <f>+'[9]3 кв.2020 '!B34</f>
        <v>установка навесного замка акт 03.07.20</v>
      </c>
      <c r="C40" s="230"/>
      <c r="D40" s="231">
        <f>+'[9]3 кв.2020 '!D34</f>
        <v>250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s="1" customFormat="1">
      <c r="A41" s="2"/>
      <c r="B41" s="153" t="s">
        <v>26</v>
      </c>
      <c r="C41" s="232"/>
      <c r="D41" s="123">
        <f>+'[9]1 кв.2020'!D39+'[9]2 кв.2020 '!D39+'[9]3 кв.2020 '!D35+'[9]4 кв.2020 '!D35</f>
        <v>6352.192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s="1" customFormat="1" ht="13.5" thickBot="1">
      <c r="A42" s="2"/>
      <c r="B42" s="53" t="s">
        <v>27</v>
      </c>
      <c r="C42" s="233"/>
      <c r="D42" s="234">
        <f>SUM(D34:D41)</f>
        <v>156902.81200000001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5" spans="1:18" ht="13.5" thickBot="1"/>
    <row r="46" spans="1:18" ht="13.5">
      <c r="B46" s="56" t="s">
        <v>29</v>
      </c>
      <c r="C46" s="57"/>
      <c r="D46" s="58"/>
    </row>
    <row r="47" spans="1:18">
      <c r="B47" s="59" t="s">
        <v>30</v>
      </c>
      <c r="C47" s="60"/>
      <c r="D47" s="61">
        <f>SUM(D48:D50)</f>
        <v>26477.414400000001</v>
      </c>
    </row>
    <row r="48" spans="1:18">
      <c r="B48" s="62" t="s">
        <v>31</v>
      </c>
      <c r="C48" s="60"/>
      <c r="D48" s="63">
        <f>+'[2]ОДН свод за 2020'!Z64</f>
        <v>21693.169600000001</v>
      </c>
    </row>
    <row r="49" spans="2:5">
      <c r="B49" s="62" t="s">
        <v>32</v>
      </c>
      <c r="C49" s="60"/>
      <c r="D49" s="63">
        <f>+'[2]ОДН свод за 2020'!Z65</f>
        <v>4776.0967999999993</v>
      </c>
    </row>
    <row r="50" spans="2:5">
      <c r="B50" s="62" t="s">
        <v>33</v>
      </c>
      <c r="C50" s="60"/>
      <c r="D50" s="63">
        <f>+'[2]ОДН свод за 2020'!Z66</f>
        <v>8.1479999999999997</v>
      </c>
    </row>
    <row r="51" spans="2:5">
      <c r="B51" s="64"/>
      <c r="C51" s="60"/>
      <c r="D51" s="65"/>
    </row>
    <row r="52" spans="2:5">
      <c r="B52" s="59" t="s">
        <v>34</v>
      </c>
      <c r="C52" s="60"/>
      <c r="D52" s="61">
        <f>SUM(D53:D55)</f>
        <v>26477.414400000001</v>
      </c>
    </row>
    <row r="53" spans="2:5">
      <c r="B53" s="62" t="s">
        <v>31</v>
      </c>
      <c r="C53" s="60"/>
      <c r="D53" s="63">
        <f>+D48</f>
        <v>21693.169600000001</v>
      </c>
    </row>
    <row r="54" spans="2:5">
      <c r="B54" s="62" t="s">
        <v>32</v>
      </c>
      <c r="C54" s="60"/>
      <c r="D54" s="63">
        <f t="shared" ref="D54:D55" si="0">+D49</f>
        <v>4776.0967999999993</v>
      </c>
    </row>
    <row r="55" spans="2:5">
      <c r="B55" s="62" t="s">
        <v>33</v>
      </c>
      <c r="C55" s="60"/>
      <c r="D55" s="63">
        <f t="shared" si="0"/>
        <v>8.1479999999999997</v>
      </c>
    </row>
    <row r="56" spans="2:5">
      <c r="B56" s="64"/>
      <c r="C56" s="60"/>
      <c r="D56" s="65"/>
    </row>
    <row r="57" spans="2:5" hidden="1">
      <c r="B57" s="62"/>
      <c r="C57" s="60"/>
      <c r="D57" s="65"/>
    </row>
    <row r="58" spans="2:5" hidden="1">
      <c r="B58" s="66" t="s">
        <v>35</v>
      </c>
      <c r="C58" s="60"/>
      <c r="D58" s="61">
        <f>+D47-D52</f>
        <v>0</v>
      </c>
    </row>
    <row r="59" spans="2:5" hidden="1">
      <c r="B59" s="64"/>
      <c r="C59" s="60"/>
      <c r="D59" s="67"/>
    </row>
    <row r="60" spans="2:5" ht="13.5" thickBot="1">
      <c r="B60" s="68"/>
      <c r="C60" s="69"/>
      <c r="D60" s="70"/>
    </row>
    <row r="61" spans="2:5">
      <c r="C61" s="2"/>
      <c r="D61" s="71"/>
    </row>
    <row r="62" spans="2:5">
      <c r="C62" s="2"/>
      <c r="D62" s="71"/>
    </row>
    <row r="63" spans="2:5">
      <c r="C63" s="2"/>
      <c r="D63" s="71"/>
    </row>
    <row r="64" spans="2:5">
      <c r="B64" s="72" t="s">
        <v>36</v>
      </c>
      <c r="C64" s="73"/>
      <c r="D64" s="74"/>
      <c r="E64" s="75"/>
    </row>
    <row r="65" spans="2:5">
      <c r="C65" s="2"/>
      <c r="D65" s="71"/>
    </row>
    <row r="66" spans="2:5">
      <c r="C66" s="2"/>
      <c r="D66" s="71"/>
    </row>
    <row r="67" spans="2:5">
      <c r="B67" s="72" t="s">
        <v>37</v>
      </c>
      <c r="C67" s="73"/>
      <c r="D67" s="74"/>
      <c r="E67" s="75"/>
    </row>
  </sheetData>
  <mergeCells count="4">
    <mergeCell ref="B3:D3"/>
    <mergeCell ref="B4:D4"/>
    <mergeCell ref="B5:D5"/>
    <mergeCell ref="B6:D6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B93"/>
  <sheetViews>
    <sheetView topLeftCell="A68" zoomScale="78" zoomScaleNormal="78" workbookViewId="0">
      <selection activeCell="I74" sqref="I74"/>
    </sheetView>
  </sheetViews>
  <sheetFormatPr defaultColWidth="9.140625" defaultRowHeight="15" outlineLevelRow="1" outlineLevelCol="1"/>
  <cols>
    <col min="1" max="1" width="58.42578125" style="2" customWidth="1"/>
    <col min="2" max="2" width="8.140625" style="2" bestFit="1" customWidth="1"/>
    <col min="3" max="3" width="25.42578125" style="2" customWidth="1"/>
    <col min="4" max="4" width="17.28515625" style="31" hidden="1" customWidth="1" outlineLevel="1"/>
    <col min="5" max="7" width="15.140625" style="36" hidden="1" customWidth="1" outlineLevel="1"/>
    <col min="8" max="8" width="14.28515625" style="36" hidden="1" customWidth="1" outlineLevel="1"/>
    <col min="9" max="9" width="10.5703125" style="2" hidden="1" customWidth="1" outlineLevel="1"/>
    <col min="10" max="10" width="12.85546875" style="2" hidden="1" customWidth="1" outlineLevel="1"/>
    <col min="11" max="12" width="9.140625" style="2" hidden="1" customWidth="1" outlineLevel="1"/>
    <col min="13" max="13" width="9.7109375" style="2" bestFit="1" customWidth="1" collapsed="1"/>
    <col min="14" max="14" width="13.140625" style="2" customWidth="1"/>
    <col min="15" max="22" width="9.140625" style="2"/>
    <col min="29" max="16384" width="9.140625" style="2"/>
  </cols>
  <sheetData>
    <row r="1" spans="1:14">
      <c r="A1" s="336" t="s">
        <v>101</v>
      </c>
      <c r="B1" s="336"/>
      <c r="C1" s="336"/>
    </row>
    <row r="2" spans="1:14" ht="30" customHeight="1">
      <c r="A2" s="336" t="s">
        <v>102</v>
      </c>
      <c r="B2" s="336"/>
      <c r="C2" s="336"/>
    </row>
    <row r="3" spans="1:14" ht="16.5" customHeight="1">
      <c r="A3" s="336" t="s">
        <v>103</v>
      </c>
      <c r="B3" s="336"/>
      <c r="C3" s="336"/>
    </row>
    <row r="4" spans="1:14" ht="15.75" customHeight="1">
      <c r="A4" s="336" t="s">
        <v>104</v>
      </c>
      <c r="B4" s="336"/>
      <c r="C4" s="336"/>
    </row>
    <row r="5" spans="1:14" ht="15.75" thickBot="1">
      <c r="A5" s="4"/>
      <c r="B5" s="4"/>
      <c r="C5" s="4"/>
    </row>
    <row r="6" spans="1:14">
      <c r="A6" s="78" t="s">
        <v>105</v>
      </c>
      <c r="B6" s="151"/>
      <c r="C6" s="8">
        <f>+'[10]1 кварт 2020 год'!C6</f>
        <v>765965.45000000019</v>
      </c>
    </row>
    <row r="7" spans="1:14">
      <c r="A7" s="17" t="s">
        <v>106</v>
      </c>
      <c r="B7" s="23"/>
      <c r="C7" s="11">
        <f>+'[10]1 кварт 2020 год'!C7+'[10]2 кварт 2020 год'!C7+'[10]3 кварт 2020 год '!C7+'[10]4 кварт 2020 год '!C7</f>
        <v>4569926.93</v>
      </c>
    </row>
    <row r="8" spans="1:14">
      <c r="A8" s="17" t="s">
        <v>107</v>
      </c>
      <c r="B8" s="12">
        <f>+C8/C7</f>
        <v>0.98022770355323841</v>
      </c>
      <c r="C8" s="11">
        <f>+'[10]1 кварт 2020 год'!C8+'[10]2 кварт 2020 год'!C8+'[10]3 кварт 2020 год '!C8+'[10]4 кварт 2020 год '!C8</f>
        <v>4479568.9800000004</v>
      </c>
    </row>
    <row r="9" spans="1:14">
      <c r="A9" s="17" t="s">
        <v>96</v>
      </c>
      <c r="B9" s="23"/>
      <c r="C9" s="11">
        <f>C7-C8+C6</f>
        <v>856323.39999999944</v>
      </c>
      <c r="H9" s="152"/>
    </row>
    <row r="10" spans="1:14">
      <c r="A10" s="17" t="s">
        <v>8</v>
      </c>
      <c r="B10" s="23"/>
      <c r="C10" s="11">
        <f>+'[10]2019 год'!C10+B30*13487.5*12-C30</f>
        <v>1019781.7874216554</v>
      </c>
      <c r="D10" s="19"/>
      <c r="H10" s="152"/>
      <c r="M10" s="15"/>
      <c r="N10" s="15"/>
    </row>
    <row r="11" spans="1:14">
      <c r="A11" s="153"/>
      <c r="B11" s="23"/>
      <c r="C11" s="24"/>
    </row>
    <row r="12" spans="1:14" ht="12.75" customHeight="1">
      <c r="A12" s="154" t="s">
        <v>9</v>
      </c>
      <c r="B12" s="155">
        <f>SUM(B13:B32)</f>
        <v>26.51</v>
      </c>
      <c r="C12" s="156">
        <f>SUM(C13:C32)</f>
        <v>4226395.8839999996</v>
      </c>
      <c r="D12" s="34">
        <f>+'[10]1 кварт 2020 год'!C12+'[10]2 кварт 2020 год'!C12+'[10]3 кварт 2020 год '!C12+'[10]4 кварт 2020 год '!C12</f>
        <v>4289517.3840000005</v>
      </c>
      <c r="E12" s="152"/>
      <c r="F12" s="152"/>
      <c r="G12" s="152"/>
      <c r="H12" s="152"/>
    </row>
    <row r="13" spans="1:14" ht="15.75" customHeight="1">
      <c r="A13" s="158" t="s">
        <v>10</v>
      </c>
      <c r="B13" s="159">
        <v>4.84</v>
      </c>
      <c r="C13" s="160">
        <f>+'[10]1 кварт 2020 год'!C13+'[10]2 кварт 2020 год'!C13+'[10]3 кварт 2020 год '!C13+'[10]4 кварт 2020 год '!C13</f>
        <v>783354</v>
      </c>
      <c r="D13" s="19"/>
      <c r="E13" s="152"/>
      <c r="F13" s="152"/>
      <c r="G13" s="152"/>
      <c r="H13" s="152"/>
      <c r="I13" s="15"/>
      <c r="J13" s="15"/>
    </row>
    <row r="14" spans="1:14" ht="15.75" customHeight="1" thickBot="1">
      <c r="A14" s="161" t="s">
        <v>11</v>
      </c>
      <c r="B14" s="162">
        <v>0.17</v>
      </c>
      <c r="C14" s="163">
        <f>+'[10]1 кварт 2020 год'!C14+'[10]2 кварт 2020 год'!C14+'[10]3 кварт 2020 год '!C14+'[10]4 кварт 2020 год '!C14</f>
        <v>27514.5</v>
      </c>
      <c r="D14" s="34"/>
      <c r="E14" s="157"/>
      <c r="F14" s="152"/>
      <c r="G14" s="152"/>
      <c r="H14" s="164"/>
      <c r="I14" s="165"/>
      <c r="J14" s="166"/>
      <c r="K14" s="167"/>
      <c r="L14" s="167"/>
      <c r="M14" s="167"/>
    </row>
    <row r="15" spans="1:14" ht="27.75" customHeight="1" thickTop="1">
      <c r="A15" s="168" t="s">
        <v>108</v>
      </c>
      <c r="B15" s="169">
        <v>0.61</v>
      </c>
      <c r="C15" s="170">
        <f>+'[10]1 кварт 2020 год'!C15+'[10]2 кварт 2020 год'!C15+'[10]3 кварт 2020 год '!C15+'[10]4 кварт 2020 год '!C15</f>
        <v>98728.68299999999</v>
      </c>
      <c r="D15" s="19"/>
      <c r="E15" s="152"/>
      <c r="F15" s="152"/>
      <c r="G15" s="152"/>
      <c r="H15" s="171"/>
      <c r="I15" s="171"/>
      <c r="J15" s="171"/>
      <c r="K15" s="167"/>
      <c r="L15" s="167"/>
      <c r="M15" s="167"/>
    </row>
    <row r="16" spans="1:14" ht="31.5" customHeight="1">
      <c r="A16" s="158" t="s">
        <v>109</v>
      </c>
      <c r="B16" s="159">
        <v>1.7</v>
      </c>
      <c r="C16" s="160">
        <f>+'[10]1 кварт 2020 год'!C16+'[10]2 кварт 2020 год'!C16+'[10]3 кварт 2020 год '!C16+'[10]4 кварт 2020 год '!C16</f>
        <v>275145.51</v>
      </c>
      <c r="D16" s="19"/>
      <c r="E16" s="172"/>
      <c r="F16" s="164"/>
      <c r="G16" s="164"/>
      <c r="H16" s="171"/>
      <c r="I16" s="171"/>
      <c r="J16" s="171"/>
      <c r="K16" s="167"/>
      <c r="L16" s="167"/>
      <c r="M16" s="167"/>
    </row>
    <row r="17" spans="1:14" ht="15.75" customHeight="1">
      <c r="A17" s="158" t="s">
        <v>110</v>
      </c>
      <c r="B17" s="159">
        <v>0.49</v>
      </c>
      <c r="C17" s="160">
        <f>+'[10]1 кварт 2020 год'!C17+'[10]2 кварт 2020 год'!C17+'[10]3 кварт 2020 год '!C17+'[10]4 кварт 2020 год '!C17</f>
        <v>79306.646999999997</v>
      </c>
      <c r="D17" s="214"/>
      <c r="E17" s="172"/>
      <c r="F17" s="164"/>
      <c r="G17" s="164"/>
      <c r="H17" s="171"/>
      <c r="I17" s="171"/>
      <c r="J17" s="171"/>
      <c r="K17" s="167"/>
      <c r="L17" s="167"/>
      <c r="M17" s="167"/>
    </row>
    <row r="18" spans="1:14" ht="26.25" customHeight="1">
      <c r="A18" s="158" t="s">
        <v>111</v>
      </c>
      <c r="B18" s="159">
        <v>1.7</v>
      </c>
      <c r="C18" s="160">
        <f>+'[10]1 кварт 2020 год'!C18+'[10]2 кварт 2020 год'!C18+'[10]3 кварт 2020 год '!C18+'[10]4 кварт 2020 год '!C18</f>
        <v>275145.51</v>
      </c>
      <c r="D18" s="214"/>
      <c r="E18" s="172"/>
      <c r="F18" s="164"/>
      <c r="G18" s="164"/>
      <c r="H18" s="173"/>
      <c r="I18" s="165"/>
      <c r="J18" s="165"/>
      <c r="K18" s="167"/>
      <c r="L18" s="167"/>
      <c r="M18" s="167"/>
    </row>
    <row r="19" spans="1:14" ht="15.75" customHeight="1">
      <c r="A19" s="158" t="s">
        <v>112</v>
      </c>
      <c r="B19" s="159">
        <v>1.95</v>
      </c>
      <c r="C19" s="160">
        <f>+'[10]1 кварт 2020 год'!C19+'[10]2 кварт 2020 год'!C19+'[10]3 кварт 2020 год '!C19+'[10]4 кварт 2020 год '!C19</f>
        <v>315608.08499999996</v>
      </c>
      <c r="D19" s="214"/>
      <c r="E19" s="172"/>
      <c r="F19" s="164"/>
      <c r="G19" s="164"/>
      <c r="H19" s="173"/>
      <c r="I19" s="165"/>
      <c r="J19" s="165"/>
      <c r="K19" s="167"/>
      <c r="L19" s="167"/>
      <c r="M19" s="167"/>
    </row>
    <row r="20" spans="1:14" ht="15.75" customHeight="1">
      <c r="A20" s="174" t="s">
        <v>113</v>
      </c>
      <c r="B20" s="159">
        <v>0.12</v>
      </c>
      <c r="C20" s="160">
        <f>+'[10]1 кварт 2020 год'!C20+'[10]2 кварт 2020 год'!C20+'[10]3 кварт 2020 год '!C20+'[10]4 кварт 2020 год '!C20</f>
        <v>19422</v>
      </c>
      <c r="D20" s="214"/>
      <c r="E20" s="172"/>
      <c r="F20" s="166"/>
      <c r="G20" s="166"/>
      <c r="H20" s="164"/>
      <c r="I20" s="165"/>
      <c r="J20" s="166"/>
      <c r="K20" s="175"/>
      <c r="L20" s="167"/>
      <c r="M20" s="167"/>
    </row>
    <row r="21" spans="1:14" ht="15.75" customHeight="1" thickBot="1">
      <c r="A21" s="161" t="s">
        <v>16</v>
      </c>
      <c r="B21" s="162">
        <v>1.58</v>
      </c>
      <c r="C21" s="163">
        <f>+'[10]1 кварт 2020 год'!C21+'[10]2 кварт 2020 год'!C21+'[10]3 кварт 2020 год '!C21+'[10]4 кварт 2020 год '!C21</f>
        <v>255723.47400000002</v>
      </c>
      <c r="D21" s="214"/>
      <c r="E21" s="172"/>
      <c r="F21" s="164"/>
      <c r="G21" s="164"/>
      <c r="H21" s="173"/>
      <c r="I21" s="165"/>
      <c r="J21" s="165"/>
      <c r="K21" s="167"/>
      <c r="L21" s="167"/>
      <c r="M21" s="167"/>
    </row>
    <row r="22" spans="1:14" ht="19.5" customHeight="1" thickTop="1">
      <c r="A22" s="168" t="s">
        <v>114</v>
      </c>
      <c r="B22" s="169">
        <v>0.97</v>
      </c>
      <c r="C22" s="170">
        <f>+'[10]1 кварт 2020 год'!C22+'[10]2 кварт 2020 год'!C22+'[10]3 кварт 2020 год '!C22+'[10]4 кварт 2020 год '!C22</f>
        <v>156994.5</v>
      </c>
      <c r="D22" s="181"/>
      <c r="E22" s="176"/>
      <c r="F22" s="177"/>
      <c r="G22" s="177"/>
      <c r="H22" s="178"/>
      <c r="I22" s="165"/>
      <c r="J22" s="165"/>
      <c r="K22" s="167"/>
      <c r="L22" s="167"/>
      <c r="M22" s="167"/>
    </row>
    <row r="23" spans="1:14" ht="19.5" customHeight="1">
      <c r="A23" s="179" t="s">
        <v>115</v>
      </c>
      <c r="B23" s="169">
        <v>0.39</v>
      </c>
      <c r="C23" s="180">
        <f>+'[10]1 кварт 2020 год'!C23+'[10]2 кварт 2020 год'!C23+'[10]3 кварт 2020 год '!C23+'[10]4 кварт 2020 год '!C23-63121.5</f>
        <v>0</v>
      </c>
      <c r="D23" s="181"/>
      <c r="E23" s="176"/>
      <c r="F23" s="177"/>
      <c r="G23" s="177"/>
      <c r="H23" s="178"/>
      <c r="I23" s="165"/>
      <c r="J23" s="165"/>
      <c r="K23" s="167"/>
      <c r="L23" s="167"/>
      <c r="M23" s="167"/>
    </row>
    <row r="24" spans="1:14" ht="15.75" customHeight="1">
      <c r="A24" s="22" t="s">
        <v>116</v>
      </c>
      <c r="B24" s="159">
        <v>3.5</v>
      </c>
      <c r="C24" s="160">
        <f>+'[10]1 кварт 2020 год'!C24+'[10]2 кварт 2020 год'!C24+'[10]3 кварт 2020 год '!C24+'[10]4 кварт 2020 год '!C24</f>
        <v>530296.34</v>
      </c>
      <c r="D24" s="215"/>
      <c r="E24" s="176"/>
      <c r="F24" s="164"/>
      <c r="G24" s="164"/>
      <c r="H24" s="164"/>
      <c r="I24" s="165"/>
      <c r="J24" s="165"/>
      <c r="K24" s="167"/>
      <c r="L24" s="167"/>
      <c r="M24" s="167"/>
    </row>
    <row r="25" spans="1:14" ht="15.75" customHeight="1">
      <c r="A25" s="22" t="s">
        <v>117</v>
      </c>
      <c r="B25" s="159">
        <v>0.05</v>
      </c>
      <c r="C25" s="160">
        <f>+'[10]1 кварт 2020 год'!C25+'[10]2 кварт 2020 год'!C25+'[10]3 кварт 2020 год '!C25+'[10]4 кварт 2020 год '!C25</f>
        <v>2100</v>
      </c>
      <c r="D25" s="215"/>
      <c r="E25" s="176"/>
      <c r="F25" s="164"/>
      <c r="G25" s="164"/>
      <c r="H25" s="164"/>
      <c r="I25" s="165"/>
      <c r="J25" s="165"/>
      <c r="K25" s="167"/>
      <c r="L25" s="167"/>
      <c r="M25" s="167"/>
    </row>
    <row r="26" spans="1:14" ht="15.75" customHeight="1">
      <c r="A26" s="158" t="s">
        <v>17</v>
      </c>
      <c r="B26" s="159">
        <v>0.2</v>
      </c>
      <c r="C26" s="160">
        <f>+'[10]1 кварт 2020 год'!C26+'[10]2 кварт 2020 год'!C26+'[10]3 кварт 2020 год '!C26+'[10]4 кварт 2020 год '!C26</f>
        <v>10672.46</v>
      </c>
      <c r="D26" s="216"/>
      <c r="E26" s="176"/>
      <c r="F26" s="164"/>
      <c r="G26" s="164"/>
      <c r="H26" s="181"/>
      <c r="I26" s="165"/>
      <c r="J26" s="165"/>
      <c r="K26" s="167"/>
      <c r="L26" s="167"/>
      <c r="M26" s="167"/>
    </row>
    <row r="27" spans="1:14" ht="40.5" customHeight="1" thickBot="1">
      <c r="A27" s="161" t="s">
        <v>86</v>
      </c>
      <c r="B27" s="162">
        <v>1.1499999999999999</v>
      </c>
      <c r="C27" s="163">
        <f>+'[10]1 кварт 2020 год'!C27+'[10]2 кварт 2020 год'!C27+'[10]3 кварт 2020 год '!C27+'[10]4 кварт 2020 год '!C27</f>
        <v>186127.5</v>
      </c>
      <c r="D27" s="16"/>
      <c r="E27" s="152"/>
      <c r="F27" s="152"/>
      <c r="G27" s="152"/>
      <c r="H27" s="152"/>
      <c r="I27" s="15"/>
      <c r="J27" s="15"/>
    </row>
    <row r="28" spans="1:14" ht="30" customHeight="1" thickTop="1">
      <c r="A28" s="168" t="s">
        <v>118</v>
      </c>
      <c r="B28" s="169">
        <v>0.05</v>
      </c>
      <c r="C28" s="170">
        <f>+'[10]1 кварт 2020 год'!C28+'[10]2 кварт 2020 год'!C28+'[10]3 кварт 2020 год '!C28+'[10]4 кварт 2020 год '!C28</f>
        <v>8092.5000000000009</v>
      </c>
      <c r="D28" s="16"/>
      <c r="E28" s="152"/>
      <c r="F28" s="152"/>
      <c r="G28" s="152"/>
      <c r="H28" s="152"/>
      <c r="I28" s="15"/>
      <c r="J28" s="15"/>
    </row>
    <row r="29" spans="1:14" ht="15.75" customHeight="1" thickBot="1">
      <c r="A29" s="161" t="s">
        <v>20</v>
      </c>
      <c r="B29" s="162">
        <v>0.03</v>
      </c>
      <c r="C29" s="163">
        <f>+'[10]1 кварт 2020 год'!C29+'[10]2 кварт 2020 год'!C29+'[10]3 кварт 2020 год '!C29+'[10]4 кварт 2020 год '!C29</f>
        <v>4847.04</v>
      </c>
      <c r="D29" s="16"/>
      <c r="E29" s="152"/>
      <c r="F29" s="152"/>
      <c r="G29" s="152"/>
      <c r="H29" s="152"/>
      <c r="I29" s="15"/>
      <c r="J29" s="15"/>
    </row>
    <row r="30" spans="1:14" ht="15.75" thickTop="1">
      <c r="A30" s="168" t="s">
        <v>119</v>
      </c>
      <c r="B30" s="169">
        <v>6.2</v>
      </c>
      <c r="C30" s="170">
        <f>+'[10]1 кварт 2020 год'!C30+'[10]2 кварт 2020 год'!C30+'[10]3 кварт 2020 год '!C30+'[10]4 кварт 2020 год '!C30</f>
        <v>1065443.21</v>
      </c>
      <c r="D30" s="16"/>
      <c r="E30" s="152"/>
      <c r="F30" s="152"/>
      <c r="G30" s="152"/>
      <c r="H30" s="152"/>
      <c r="I30" s="15"/>
      <c r="J30" s="15"/>
      <c r="N30" s="15"/>
    </row>
    <row r="31" spans="1:14">
      <c r="A31" s="158" t="s">
        <v>120</v>
      </c>
      <c r="B31" s="159">
        <v>0.26</v>
      </c>
      <c r="C31" s="160">
        <f>+'[10]1 кварт 2020 год'!C31+'[10]2 кварт 2020 год'!C31+'[10]3 кварт 2020 год '!C31+'[10]4 кварт 2020 год '!C31</f>
        <v>65110.799999999996</v>
      </c>
      <c r="D31" s="217"/>
      <c r="E31" s="183"/>
      <c r="F31" s="183"/>
      <c r="G31" s="183"/>
      <c r="H31" s="183"/>
      <c r="I31" s="184"/>
      <c r="J31" s="15"/>
      <c r="N31" s="15"/>
    </row>
    <row r="32" spans="1:14" ht="15.75" customHeight="1">
      <c r="A32" s="158" t="s">
        <v>121</v>
      </c>
      <c r="B32" s="183">
        <v>0.55000000000000004</v>
      </c>
      <c r="C32" s="160">
        <f>+'[10]1 кварт 2020 год'!C32+'[10]2 кварт 2020 год'!C32+'[10]3 кварт 2020 год '!C32+'[10]4 кварт 2020 год '!C32</f>
        <v>66763.125</v>
      </c>
      <c r="D32" s="16"/>
      <c r="E32" s="152"/>
      <c r="F32" s="152"/>
      <c r="G32" s="152"/>
      <c r="H32" s="152"/>
      <c r="I32" s="15"/>
      <c r="J32" s="15"/>
    </row>
    <row r="33" spans="1:10" ht="15" customHeight="1" thickBot="1">
      <c r="A33" s="185"/>
      <c r="B33" s="186">
        <f>SUM(B13:B32)</f>
        <v>26.51</v>
      </c>
      <c r="C33" s="187"/>
      <c r="D33" s="193"/>
      <c r="E33" s="188"/>
      <c r="F33" s="188"/>
      <c r="G33" s="188"/>
      <c r="H33" s="188"/>
      <c r="I33" s="189"/>
      <c r="J33" s="189"/>
    </row>
    <row r="34" spans="1:10" ht="15" customHeight="1">
      <c r="A34" s="190"/>
      <c r="B34" s="191"/>
      <c r="C34" s="192"/>
      <c r="D34" s="193"/>
      <c r="E34" s="188"/>
      <c r="F34" s="188"/>
      <c r="G34" s="188"/>
      <c r="H34" s="188"/>
      <c r="I34" s="193"/>
      <c r="J34" s="189"/>
    </row>
    <row r="35" spans="1:10" s="60" customFormat="1" ht="13.5" thickBot="1">
      <c r="A35" s="194" t="s">
        <v>23</v>
      </c>
      <c r="D35" s="181"/>
      <c r="E35" s="164"/>
      <c r="F35" s="164"/>
      <c r="G35" s="164"/>
      <c r="H35" s="164"/>
      <c r="I35" s="181"/>
    </row>
    <row r="36" spans="1:10" s="60" customFormat="1" ht="15" customHeight="1">
      <c r="A36" s="195" t="str">
        <f>+'[10]1 кварт 2020 год'!A36</f>
        <v>ремонт стояка канализ. Акт 25.01.2020</v>
      </c>
      <c r="B36" s="107"/>
      <c r="C36" s="196">
        <f>+'[10]1 кварт 2020 год'!C36</f>
        <v>318</v>
      </c>
      <c r="D36" s="198"/>
      <c r="E36" s="197"/>
      <c r="F36" s="197"/>
      <c r="G36" s="197"/>
      <c r="H36" s="197"/>
      <c r="I36" s="198">
        <v>3000</v>
      </c>
    </row>
    <row r="37" spans="1:10" s="60" customFormat="1" ht="15" customHeight="1">
      <c r="A37" s="199" t="str">
        <f>+'[10]1 кварт 2020 год'!A37</f>
        <v>услуги эксковатора ИП Казанцев вх.159 от 19.02.20</v>
      </c>
      <c r="B37" s="10"/>
      <c r="C37" s="23">
        <f>+'[10]1 кварт 2020 год'!C37</f>
        <v>8900</v>
      </c>
      <c r="D37" s="198"/>
      <c r="E37" s="197"/>
      <c r="F37" s="197"/>
      <c r="G37" s="197"/>
      <c r="H37" s="197"/>
      <c r="I37" s="198"/>
    </row>
    <row r="38" spans="1:10" s="60" customFormat="1" ht="15" customHeight="1">
      <c r="A38" s="200" t="str">
        <f>+'[10]1 кварт 2020 год'!A38</f>
        <v>аварийная замена трубы канализ. Акт 18.03.20</v>
      </c>
      <c r="B38" s="48"/>
      <c r="C38" s="201">
        <f>+'[10]1 кварт 2020 год'!C38</f>
        <v>875</v>
      </c>
      <c r="D38" s="198"/>
      <c r="E38" s="197"/>
      <c r="F38" s="197"/>
      <c r="G38" s="197"/>
      <c r="H38" s="197"/>
      <c r="I38" s="198"/>
    </row>
    <row r="39" spans="1:10" s="60" customFormat="1" ht="15" customHeight="1">
      <c r="A39" s="200" t="str">
        <f>+'[10]2 кварт 2020 год'!A36</f>
        <v>замена куска трубы стояк гвс кв.146 акт 14.04.20</v>
      </c>
      <c r="B39" s="48"/>
      <c r="C39" s="201">
        <f>+'[10]2 кварт 2020 год'!C36</f>
        <v>2617.5</v>
      </c>
      <c r="D39" s="198"/>
      <c r="E39" s="197"/>
      <c r="F39" s="197"/>
      <c r="G39" s="197"/>
      <c r="H39" s="197"/>
      <c r="I39" s="198"/>
    </row>
    <row r="40" spans="1:10" s="60" customFormat="1" ht="15" customHeight="1">
      <c r="A40" s="200" t="str">
        <f>+'[10]2 кварт 2020 год'!A37</f>
        <v>завоз грунта и песка акт 04.05.20</v>
      </c>
      <c r="B40" s="48"/>
      <c r="C40" s="201">
        <f>+'[10]2 кварт 2020 год'!C37</f>
        <v>5500</v>
      </c>
      <c r="D40" s="198"/>
      <c r="E40" s="197"/>
      <c r="F40" s="197"/>
      <c r="G40" s="197"/>
      <c r="H40" s="197"/>
      <c r="I40" s="198"/>
    </row>
    <row r="41" spans="1:10" s="60" customFormat="1" ht="15" customHeight="1">
      <c r="A41" s="200" t="str">
        <f>+'[10]2 кварт 2020 год'!A38</f>
        <v>приобрет.хозинструм.для нужд дома акт 30.04.20</v>
      </c>
      <c r="B41" s="48"/>
      <c r="C41" s="201">
        <f>+'[10]2 кварт 2020 год'!C38</f>
        <v>2129.96</v>
      </c>
      <c r="D41" s="198"/>
      <c r="E41" s="197"/>
      <c r="F41" s="197"/>
      <c r="G41" s="197"/>
      <c r="H41" s="197"/>
      <c r="I41" s="198"/>
    </row>
    <row r="42" spans="1:10" s="60" customFormat="1" ht="15" customHeight="1">
      <c r="A42" s="200" t="str">
        <f>+'[10]2 кварт 2020 год'!A39</f>
        <v>частич.замена трубопровода ХГВС 31м.п. акт 15.06.20</v>
      </c>
      <c r="B42" s="48"/>
      <c r="C42" s="201">
        <f>+'[10]2 кварт 2020 год'!C39</f>
        <v>52815.42</v>
      </c>
      <c r="D42" s="198"/>
      <c r="E42" s="197"/>
      <c r="F42" s="197"/>
      <c r="G42" s="197"/>
      <c r="H42" s="197"/>
      <c r="I42" s="198"/>
    </row>
    <row r="43" spans="1:10" s="60" customFormat="1" ht="15" customHeight="1">
      <c r="A43" s="200" t="str">
        <f>+'[10]2 кварт 2020 год'!A40</f>
        <v>частич.замена трубопровода 4 п под кв.111 акт 15.06.20</v>
      </c>
      <c r="B43" s="48"/>
      <c r="C43" s="201">
        <f>+'[10]2 кварт 2020 год'!C40</f>
        <v>504</v>
      </c>
      <c r="D43" s="198"/>
      <c r="E43" s="197"/>
      <c r="F43" s="197"/>
      <c r="G43" s="197"/>
      <c r="H43" s="197"/>
      <c r="I43" s="198"/>
    </row>
    <row r="44" spans="1:10" s="60" customFormat="1" ht="15" customHeight="1">
      <c r="A44" s="200" t="str">
        <f>+'[10]2 кварт 2020 год'!A41</f>
        <v>замена запрорной арматуры в подвале п.7 на розливе ХГВС акт 15.06.20</v>
      </c>
      <c r="B44" s="48"/>
      <c r="C44" s="201">
        <f>+'[10]2 кварт 2020 год'!C41</f>
        <v>450</v>
      </c>
      <c r="D44" s="198"/>
      <c r="E44" s="197"/>
      <c r="F44" s="197"/>
      <c r="G44" s="197"/>
      <c r="H44" s="197"/>
      <c r="I44" s="198"/>
    </row>
    <row r="45" spans="1:10" s="60" customFormat="1" ht="15" customHeight="1">
      <c r="A45" s="200" t="str">
        <f>+'[10]2 кварт 2020 год'!A42</f>
        <v>покраска дворовых огрождений акт 11.06.20</v>
      </c>
      <c r="B45" s="48"/>
      <c r="C45" s="201">
        <f>+'[10]2 кварт 2020 год'!C42</f>
        <v>1860.9</v>
      </c>
      <c r="D45" s="198"/>
      <c r="E45" s="197"/>
      <c r="F45" s="197"/>
      <c r="G45" s="197"/>
      <c r="H45" s="197"/>
      <c r="I45" s="198"/>
    </row>
    <row r="46" spans="1:10" s="60" customFormat="1" ht="15" customHeight="1">
      <c r="A46" s="200" t="str">
        <f>+'[10]2 кварт 2020 год'!A43</f>
        <v>приобрет.,демонтаж,монтаж почт.ящ. ОМЗПО  п.3 и п.7 акт 26.06.20</v>
      </c>
      <c r="B46" s="48"/>
      <c r="C46" s="201">
        <f>+'[10]2 кварт 2020 год'!C43</f>
        <v>19800</v>
      </c>
      <c r="D46" s="198"/>
      <c r="E46" s="197"/>
      <c r="F46" s="197"/>
      <c r="G46" s="197"/>
      <c r="H46" s="197"/>
      <c r="I46" s="198"/>
    </row>
    <row r="47" spans="1:10" s="60" customFormat="1" ht="15" customHeight="1">
      <c r="A47" s="200" t="str">
        <f>+'[10]2 кварт 2020 год'!A44</f>
        <v>услуги по поверке, калибровке ср-в вх.26.05.20 Омский ЦСМ</v>
      </c>
      <c r="B47" s="48"/>
      <c r="C47" s="201">
        <f>+'[10]2 кварт 2020 год'!C44</f>
        <v>1149.1199999999999</v>
      </c>
      <c r="D47" s="198"/>
      <c r="E47" s="197"/>
      <c r="F47" s="197"/>
      <c r="G47" s="197"/>
      <c r="H47" s="197"/>
      <c r="I47" s="198"/>
    </row>
    <row r="48" spans="1:10" s="60" customFormat="1" ht="15" customHeight="1">
      <c r="A48" s="200" t="str">
        <f>+'[10]3 кварт 2020 год '!A36</f>
        <v>окрашивание малых форм акт 14.07.20</v>
      </c>
      <c r="B48" s="48"/>
      <c r="C48" s="201">
        <f>+'[10]3 кварт 2020 год '!C36</f>
        <v>1484</v>
      </c>
      <c r="D48" s="198"/>
      <c r="E48" s="197"/>
      <c r="F48" s="197"/>
      <c r="G48" s="197"/>
      <c r="H48" s="197"/>
      <c r="I48" s="198"/>
    </row>
    <row r="49" spans="1:9" s="60" customFormat="1" ht="15" customHeight="1">
      <c r="A49" s="200" t="str">
        <f>+'[10]3 кварт 2020 год '!A37</f>
        <v>ремонт розлива ГВС 15.07.20</v>
      </c>
      <c r="B49" s="48"/>
      <c r="C49" s="201">
        <f>+'[10]3 кварт 2020 год '!C37</f>
        <v>1575</v>
      </c>
      <c r="D49" s="198"/>
      <c r="E49" s="197"/>
      <c r="F49" s="197"/>
      <c r="G49" s="197"/>
      <c r="H49" s="197"/>
      <c r="I49" s="198"/>
    </row>
    <row r="50" spans="1:9" s="60" customFormat="1" ht="15" customHeight="1">
      <c r="A50" s="200" t="str">
        <f>+'[10]3 кварт 2020 год '!A38</f>
        <v>окраска дверей мусорных камер 15.07.20</v>
      </c>
      <c r="B50" s="48"/>
      <c r="C50" s="201">
        <f>+'[10]3 кварт 2020 год '!C38</f>
        <v>4200</v>
      </c>
      <c r="D50" s="198"/>
      <c r="E50" s="197"/>
      <c r="F50" s="197"/>
      <c r="G50" s="197"/>
      <c r="H50" s="197"/>
      <c r="I50" s="198"/>
    </row>
    <row r="51" spans="1:9" s="60" customFormat="1" ht="15" customHeight="1">
      <c r="A51" s="200" t="str">
        <f>+'[10]3 кварт 2020 год '!A39</f>
        <v>преобрет.лакокрасочных покрытий для окраски дворовых огражд. 10.06.20</v>
      </c>
      <c r="B51" s="48"/>
      <c r="C51" s="201">
        <f>+'[10]3 кварт 2020 год '!C39</f>
        <v>1629.9</v>
      </c>
      <c r="D51" s="198"/>
      <c r="E51" s="197"/>
      <c r="F51" s="197"/>
      <c r="G51" s="197"/>
      <c r="H51" s="197"/>
      <c r="I51" s="198"/>
    </row>
    <row r="52" spans="1:9" s="60" customFormat="1" ht="15" customHeight="1">
      <c r="A52" s="200" t="str">
        <f>+'[10]3 кварт 2020 год '!A40</f>
        <v>ремонт п.6 подрядной организаций акт 28.07.20</v>
      </c>
      <c r="B52" s="48"/>
      <c r="C52" s="201">
        <f>+'[10]3 кварт 2020 год '!C40</f>
        <v>193700</v>
      </c>
      <c r="D52" s="198"/>
      <c r="E52" s="197"/>
      <c r="F52" s="197"/>
      <c r="G52" s="197"/>
      <c r="H52" s="197"/>
      <c r="I52" s="198"/>
    </row>
    <row r="53" spans="1:9" s="60" customFormat="1" ht="15" customHeight="1">
      <c r="A53" s="200" t="str">
        <f>+'[10]3 кварт 2020 год '!A41</f>
        <v>ремонт мусорных клапанов в подьездах акт 07.09.20</v>
      </c>
      <c r="B53" s="48"/>
      <c r="C53" s="201">
        <f>+'[10]3 кварт 2020 год '!C41</f>
        <v>43284.04</v>
      </c>
      <c r="D53" s="198"/>
      <c r="E53" s="197"/>
      <c r="F53" s="197"/>
      <c r="G53" s="197"/>
      <c r="H53" s="197"/>
      <c r="I53" s="198"/>
    </row>
    <row r="54" spans="1:9" s="60" customFormat="1" ht="15" customHeight="1">
      <c r="A54" s="200" t="str">
        <f>+'[10]3 кварт 2020 год '!A42</f>
        <v>замена замка на двери подвала акт 29.09.20</v>
      </c>
      <c r="B54" s="48"/>
      <c r="C54" s="201">
        <f>+'[10]3 кварт 2020 год '!C42</f>
        <v>472</v>
      </c>
      <c r="D54" s="198"/>
      <c r="E54" s="197"/>
      <c r="F54" s="197"/>
      <c r="G54" s="197"/>
      <c r="H54" s="197"/>
      <c r="I54" s="198"/>
    </row>
    <row r="55" spans="1:9" s="60" customFormat="1" ht="15" customHeight="1">
      <c r="A55" s="200" t="str">
        <f>+'[10]3 кварт 2020 год '!A43</f>
        <v>ООО "Сигма" стенд вх.1040 20.08.20</v>
      </c>
      <c r="B55" s="48"/>
      <c r="C55" s="201">
        <f>+'[10]3 кварт 2020 год '!C43</f>
        <v>5500</v>
      </c>
      <c r="D55" s="198"/>
      <c r="E55" s="197"/>
      <c r="F55" s="197"/>
      <c r="G55" s="197"/>
      <c r="H55" s="197"/>
      <c r="I55" s="198">
        <v>5000</v>
      </c>
    </row>
    <row r="56" spans="1:9" s="60" customFormat="1" ht="15" customHeight="1">
      <c r="A56" s="200" t="str">
        <f>+'[10]4 кварт 2020 год '!A36</f>
        <v>косметич.ремонт подьезда 7 акт 23.10.20 ООО ГеоПлюс</v>
      </c>
      <c r="B56" s="48"/>
      <c r="C56" s="201">
        <f>+'[10]4 кварт 2020 год '!C36</f>
        <v>193700</v>
      </c>
      <c r="D56" s="198"/>
      <c r="E56" s="197"/>
      <c r="F56" s="197"/>
      <c r="G56" s="197"/>
      <c r="H56" s="197"/>
    </row>
    <row r="57" spans="1:9" s="60" customFormat="1" ht="15" customHeight="1">
      <c r="A57" s="200" t="str">
        <f>+'[10]4 кварт 2020 год '!A37</f>
        <v>косметич.ремонт подьезда 3 акт 23.10.20 ООО ГеоПлюс</v>
      </c>
      <c r="B57" s="48"/>
      <c r="C57" s="201">
        <f>+'[10]4 кварт 2020 год '!C37</f>
        <v>193700</v>
      </c>
      <c r="D57" s="198"/>
      <c r="E57" s="197"/>
      <c r="F57" s="197"/>
      <c r="G57" s="197"/>
      <c r="H57" s="197"/>
    </row>
    <row r="58" spans="1:9" s="60" customFormat="1" ht="15" customHeight="1">
      <c r="A58" s="200" t="str">
        <f>+'[10]4 кварт 2020 год '!A38</f>
        <v>косметич.ремонт подьезда 4 акт 22.10.20 ООО ГеоПлюс</v>
      </c>
      <c r="B58" s="48"/>
      <c r="C58" s="201">
        <f>+'[10]4 кварт 2020 год '!C38</f>
        <v>198556.17</v>
      </c>
      <c r="D58" s="198"/>
      <c r="E58" s="197"/>
      <c r="F58" s="197"/>
      <c r="G58" s="197"/>
      <c r="H58" s="197"/>
    </row>
    <row r="59" spans="1:9" s="60" customFormat="1" ht="15" customHeight="1">
      <c r="A59" s="200" t="str">
        <f>+'[10]4 кварт 2020 год '!A39</f>
        <v>частчи.замена розлива отопления в подвале акт 17.12.20</v>
      </c>
      <c r="B59" s="48"/>
      <c r="C59" s="201">
        <f>+'[10]4 кварт 2020 год '!C39</f>
        <v>22223.94</v>
      </c>
      <c r="D59" s="198"/>
      <c r="E59" s="197"/>
      <c r="F59" s="197"/>
      <c r="G59" s="197"/>
      <c r="H59" s="197"/>
    </row>
    <row r="60" spans="1:9" s="60" customFormat="1" ht="15" customHeight="1">
      <c r="A60" s="200" t="str">
        <f>+'[10]4 кварт 2020 год '!A40</f>
        <v>дезинфекция ООО ЭК Альфа вх.786 02.10 20 п.3</v>
      </c>
      <c r="B60" s="48"/>
      <c r="C60" s="201">
        <f>+'[10]4 кварт 2020 год '!C40</f>
        <v>2250</v>
      </c>
      <c r="D60" s="198"/>
      <c r="E60" s="197"/>
      <c r="F60" s="197"/>
      <c r="G60" s="197"/>
      <c r="H60" s="197"/>
    </row>
    <row r="61" spans="1:9" s="60" customFormat="1" ht="14.25" customHeight="1">
      <c r="A61" s="200" t="str">
        <f>+'[10]4 кварт 2020 год '!A41</f>
        <v>дезинфекция ООО ЭК Альфа вх.802 06.10 20 п.7</v>
      </c>
      <c r="B61" s="48"/>
      <c r="C61" s="201">
        <f>+'[10]4 кварт 2020 год '!C41</f>
        <v>2250</v>
      </c>
      <c r="D61" s="198"/>
      <c r="E61" s="197"/>
      <c r="F61" s="197"/>
      <c r="G61" s="197"/>
      <c r="H61" s="197"/>
    </row>
    <row r="62" spans="1:9" s="60" customFormat="1" ht="15" customHeight="1">
      <c r="A62" s="200" t="str">
        <f>+'[10]4 кварт 2020 год '!A42</f>
        <v>дезинфекция ООО ЭК Альфа вх.865 27.10 20 п.5</v>
      </c>
      <c r="B62" s="48"/>
      <c r="C62" s="201">
        <f>+'[10]4 кварт 2020 год '!C42</f>
        <v>2025</v>
      </c>
      <c r="D62" s="198"/>
      <c r="E62" s="197"/>
      <c r="F62" s="197"/>
      <c r="G62" s="197"/>
      <c r="H62" s="197"/>
    </row>
    <row r="63" spans="1:9" s="60" customFormat="1" ht="16.5" customHeight="1">
      <c r="A63" s="200" t="str">
        <f>+'[10]4 кварт 2020 год '!A43</f>
        <v>технич.освидет.лифтов вх.30/4 от 13.11.2020 ООО "УралЛифтэксперт"</v>
      </c>
      <c r="B63" s="48"/>
      <c r="C63" s="201">
        <f>+'[10]4 кварт 2020 год '!C43</f>
        <v>11471</v>
      </c>
      <c r="D63" s="198"/>
      <c r="E63" s="197"/>
      <c r="F63" s="197"/>
      <c r="G63" s="197"/>
      <c r="H63" s="197"/>
    </row>
    <row r="64" spans="1:9" s="60" customFormat="1" ht="15" customHeight="1">
      <c r="A64" s="200" t="str">
        <f>+'[10]4 кварт 2020 год '!A44</f>
        <v>дезинфекция ООО ЭК Альфа вх.941 16.11 20 п.2</v>
      </c>
      <c r="B64" s="48"/>
      <c r="C64" s="201">
        <f>+'[10]4 кварт 2020 год '!C44</f>
        <v>2250</v>
      </c>
      <c r="D64" s="198"/>
      <c r="E64" s="197"/>
      <c r="F64" s="197"/>
      <c r="G64" s="197"/>
      <c r="H64" s="197"/>
    </row>
    <row r="65" spans="1:18" s="60" customFormat="1" ht="15" customHeight="1">
      <c r="A65" s="200" t="str">
        <f>+'[10]4 кварт 2020 год '!A45</f>
        <v>дезинфекция ООО ЭК Альфа вх.1060 15.12 20 п.5</v>
      </c>
      <c r="B65" s="48"/>
      <c r="C65" s="201">
        <f>+'[10]4 кварт 2020 год '!C45</f>
        <v>2250</v>
      </c>
      <c r="D65" s="198"/>
      <c r="E65" s="197"/>
      <c r="F65" s="197"/>
      <c r="G65" s="197"/>
      <c r="H65" s="197"/>
    </row>
    <row r="66" spans="1:18" s="60" customFormat="1" ht="13.5" customHeight="1">
      <c r="A66" s="22" t="s">
        <v>26</v>
      </c>
      <c r="B66" s="10"/>
      <c r="C66" s="202">
        <f>+'[10]1 кварт 2020 год'!C44+'[10]2 кварт 2020 год'!C45+'[10]3 кварт 2020 год '!C44+'[10]4 кварт 2020 год '!C46</f>
        <v>86002.260000000009</v>
      </c>
      <c r="D66" s="198"/>
      <c r="E66" s="197"/>
      <c r="F66" s="197"/>
      <c r="G66" s="197"/>
      <c r="H66" s="197"/>
      <c r="I66" s="203"/>
      <c r="N66" s="204"/>
    </row>
    <row r="67" spans="1:18" ht="15.75" thickBot="1">
      <c r="A67" s="53" t="s">
        <v>27</v>
      </c>
      <c r="B67" s="205"/>
      <c r="C67" s="206">
        <f>SUM(C36:C66)</f>
        <v>1065443.21</v>
      </c>
      <c r="M67" s="19">
        <f>+C67-C30</f>
        <v>0</v>
      </c>
    </row>
    <row r="69" spans="1:18" ht="15.75" hidden="1" thickBot="1">
      <c r="A69" s="207" t="s">
        <v>122</v>
      </c>
      <c r="B69" s="208"/>
      <c r="C69" s="209"/>
      <c r="H69" s="1"/>
      <c r="I69" s="1"/>
      <c r="J69" s="1"/>
      <c r="K69" s="1"/>
      <c r="L69" s="1"/>
      <c r="M69" s="1"/>
      <c r="N69" s="1"/>
    </row>
    <row r="70" spans="1:18">
      <c r="E70" s="1"/>
      <c r="F70" s="1"/>
      <c r="G70" s="1"/>
      <c r="H70" s="31"/>
      <c r="I70" s="210">
        <v>43191</v>
      </c>
      <c r="J70" s="210">
        <v>43221</v>
      </c>
      <c r="K70" s="210">
        <v>43252</v>
      </c>
      <c r="L70" s="31"/>
      <c r="M70" s="31"/>
      <c r="N70" s="1"/>
      <c r="O70" s="1"/>
      <c r="P70" s="1"/>
    </row>
    <row r="71" spans="1:18" ht="18" customHeight="1" outlineLevel="1">
      <c r="A71" s="2" t="s">
        <v>123</v>
      </c>
      <c r="C71" s="36"/>
      <c r="H71" s="31">
        <v>31360</v>
      </c>
      <c r="I71" s="31">
        <v>0</v>
      </c>
      <c r="J71" s="31">
        <v>0</v>
      </c>
      <c r="K71" s="31">
        <v>0</v>
      </c>
      <c r="L71" s="31" t="s">
        <v>124</v>
      </c>
      <c r="M71" s="31">
        <f>SUM(H71:K71)</f>
        <v>31360</v>
      </c>
      <c r="N71" s="36"/>
      <c r="O71" s="36"/>
      <c r="P71" s="36"/>
      <c r="Q71" s="1"/>
      <c r="R71" s="1"/>
    </row>
    <row r="72" spans="1:18" outlineLevel="1">
      <c r="A72" s="1" t="s">
        <v>125</v>
      </c>
      <c r="C72" s="36"/>
      <c r="D72" s="31">
        <v>0</v>
      </c>
      <c r="E72" s="31">
        <f>+D72*0.8</f>
        <v>0</v>
      </c>
      <c r="F72" s="31">
        <f>19694.68+E72</f>
        <v>19694.68</v>
      </c>
      <c r="H72" s="31">
        <v>12094.68</v>
      </c>
      <c r="I72" s="31">
        <f>500*0.8</f>
        <v>400</v>
      </c>
      <c r="J72" s="31">
        <f t="shared" ref="J72:K72" si="0">500*0.8</f>
        <v>400</v>
      </c>
      <c r="K72" s="31">
        <f t="shared" si="0"/>
        <v>400</v>
      </c>
      <c r="L72" s="31" t="s">
        <v>126</v>
      </c>
      <c r="M72" s="31">
        <f>SUM(H72:K72)</f>
        <v>13294.68</v>
      </c>
      <c r="N72" s="36"/>
      <c r="O72" s="36"/>
      <c r="P72" s="36"/>
      <c r="Q72" s="1"/>
      <c r="R72" s="1"/>
    </row>
    <row r="73" spans="1:18">
      <c r="A73" s="60" t="s">
        <v>127</v>
      </c>
      <c r="C73" s="36"/>
      <c r="H73" s="31">
        <v>40123.15</v>
      </c>
      <c r="I73" s="31">
        <v>0</v>
      </c>
      <c r="J73" s="31">
        <v>0</v>
      </c>
      <c r="K73" s="31">
        <v>0</v>
      </c>
      <c r="L73" s="31" t="s">
        <v>128</v>
      </c>
      <c r="M73" s="16">
        <f t="shared" ref="M73" si="1">SUM(H73:K73)</f>
        <v>40123.15</v>
      </c>
      <c r="N73" s="36"/>
      <c r="O73" s="36"/>
      <c r="P73" s="36"/>
      <c r="Q73" s="1"/>
      <c r="R73" s="1"/>
    </row>
    <row r="74" spans="1:18">
      <c r="A74" s="2" t="s">
        <v>129</v>
      </c>
      <c r="E74" s="1"/>
      <c r="F74" s="1"/>
      <c r="G74" s="1"/>
      <c r="H74" s="31"/>
      <c r="I74" s="31"/>
      <c r="J74" s="31"/>
      <c r="K74" s="31"/>
      <c r="L74" s="31"/>
      <c r="M74" s="31"/>
      <c r="N74" s="1"/>
      <c r="O74" s="1"/>
      <c r="P74" s="1"/>
      <c r="Q74" s="1"/>
      <c r="R74" s="1"/>
    </row>
    <row r="75" spans="1:18" ht="15.75" outlineLevel="1" thickBot="1"/>
    <row r="76" spans="1:18" outlineLevel="1">
      <c r="A76" s="56" t="s">
        <v>29</v>
      </c>
      <c r="B76" s="57"/>
      <c r="C76" s="58"/>
    </row>
    <row r="77" spans="1:18" outlineLevel="1">
      <c r="A77" s="59" t="s">
        <v>30</v>
      </c>
      <c r="B77" s="60"/>
      <c r="C77" s="61">
        <f>SUM(C78:C80)</f>
        <v>278909.95539999998</v>
      </c>
    </row>
    <row r="78" spans="1:18" outlineLevel="1">
      <c r="A78" s="62" t="s">
        <v>31</v>
      </c>
      <c r="B78" s="60"/>
      <c r="C78" s="63">
        <f>+'[2]ОДН свод за 2020'!$Z$12</f>
        <v>137638.32539999997</v>
      </c>
    </row>
    <row r="79" spans="1:18" outlineLevel="1">
      <c r="A79" s="62" t="s">
        <v>32</v>
      </c>
      <c r="B79" s="60"/>
      <c r="C79" s="63">
        <f>+'[2]ОДН свод за 2020'!$Z$13</f>
        <v>92859.79</v>
      </c>
    </row>
    <row r="80" spans="1:18" outlineLevel="1">
      <c r="A80" s="62" t="s">
        <v>33</v>
      </c>
      <c r="B80" s="60"/>
      <c r="C80" s="63">
        <f>+'[2]ОДН свод за 2020'!$Z$14</f>
        <v>48411.840000000011</v>
      </c>
    </row>
    <row r="81" spans="1:22" outlineLevel="1">
      <c r="A81" s="64"/>
      <c r="B81" s="60"/>
      <c r="C81" s="65"/>
    </row>
    <row r="82" spans="1:22" outlineLevel="1">
      <c r="A82" s="59" t="s">
        <v>34</v>
      </c>
      <c r="B82" s="60"/>
      <c r="C82" s="61">
        <f>SUM(C83:C85)</f>
        <v>278909.95539999998</v>
      </c>
    </row>
    <row r="83" spans="1:22" outlineLevel="1">
      <c r="A83" s="62" t="s">
        <v>31</v>
      </c>
      <c r="B83" s="60"/>
      <c r="C83" s="63">
        <f>+C78</f>
        <v>137638.32539999997</v>
      </c>
    </row>
    <row r="84" spans="1:22" outlineLevel="1">
      <c r="A84" s="62" t="s">
        <v>32</v>
      </c>
      <c r="B84" s="60"/>
      <c r="C84" s="63">
        <f t="shared" ref="C84:C85" si="2">+C79</f>
        <v>92859.79</v>
      </c>
    </row>
    <row r="85" spans="1:22" outlineLevel="1">
      <c r="A85" s="62" t="s">
        <v>33</v>
      </c>
      <c r="B85" s="60"/>
      <c r="C85" s="63">
        <f t="shared" si="2"/>
        <v>48411.840000000011</v>
      </c>
    </row>
    <row r="86" spans="1:22" outlineLevel="1">
      <c r="A86" s="64"/>
      <c r="B86" s="60"/>
      <c r="C86" s="65"/>
    </row>
    <row r="87" spans="1:22" hidden="1" outlineLevel="1">
      <c r="A87" s="66" t="s">
        <v>130</v>
      </c>
      <c r="B87" s="60"/>
      <c r="C87" s="61">
        <f>+C77-C82</f>
        <v>0</v>
      </c>
    </row>
    <row r="88" spans="1:22" hidden="1" outlineLevel="1">
      <c r="A88" s="64"/>
      <c r="B88" s="60"/>
      <c r="C88" s="67"/>
    </row>
    <row r="89" spans="1:22" ht="26.25" hidden="1" outlineLevel="1">
      <c r="A89" s="211" t="s">
        <v>131</v>
      </c>
      <c r="B89" s="212"/>
      <c r="C89" s="213"/>
    </row>
    <row r="90" spans="1:22" s="36" customFormat="1" ht="12.75" hidden="1" outlineLevel="1">
      <c r="A90" s="64"/>
      <c r="B90" s="60"/>
      <c r="C90" s="67"/>
      <c r="D90" s="3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s="36" customFormat="1" ht="13.5" outlineLevel="1" thickBot="1">
      <c r="A91" s="68"/>
      <c r="B91" s="69"/>
      <c r="C91" s="70"/>
      <c r="D91" s="3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outlineLevel="1"/>
    <row r="93" spans="1:22" outlineLevel="1"/>
  </sheetData>
  <mergeCells count="4">
    <mergeCell ref="A1:C1"/>
    <mergeCell ref="A2:C2"/>
    <mergeCell ref="A3:C3"/>
    <mergeCell ref="A4:C4"/>
  </mergeCells>
  <pageMargins left="0.11811023622047245" right="0.31496062992125984" top="0.15748031496062992" bottom="0.15748031496062992" header="0.31496062992125984" footer="0.31496062992125984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2:AJ51"/>
  <sheetViews>
    <sheetView topLeftCell="A22" zoomScale="76" zoomScaleNormal="76" workbookViewId="0">
      <selection activeCell="E18" sqref="E18"/>
    </sheetView>
  </sheetViews>
  <sheetFormatPr defaultColWidth="9.140625" defaultRowHeight="12.75" outlineLevelRow="1"/>
  <cols>
    <col min="1" max="1" width="54.85546875" style="2" customWidth="1"/>
    <col min="2" max="2" width="9.28515625" style="71" customWidth="1"/>
    <col min="3" max="3" width="16.140625" style="2" customWidth="1"/>
    <col min="4" max="4" width="11.85546875" style="2" customWidth="1"/>
    <col min="5" max="5" width="12.42578125" style="2" customWidth="1"/>
    <col min="6" max="12" width="9.140625" style="2" customWidth="1"/>
    <col min="13" max="13" width="9.140625" style="3" customWidth="1" collapsed="1"/>
    <col min="14" max="21" width="9.140625" style="3" customWidth="1"/>
    <col min="22" max="23" width="9.140625" style="2" customWidth="1"/>
    <col min="24" max="25" width="10.5703125" style="2" customWidth="1"/>
    <col min="26" max="16384" width="9.140625" style="2"/>
  </cols>
  <sheetData>
    <row r="2" spans="1:36" s="3" customFormat="1" ht="21.75" customHeight="1">
      <c r="A2" s="336" t="s">
        <v>0</v>
      </c>
      <c r="B2" s="337"/>
      <c r="C2" s="337"/>
      <c r="D2" s="2"/>
      <c r="E2" s="2"/>
      <c r="F2" s="2"/>
      <c r="G2" s="2"/>
      <c r="H2" s="2"/>
      <c r="I2" s="2"/>
      <c r="J2" s="2"/>
      <c r="K2" s="2"/>
      <c r="L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3" customFormat="1" ht="13.5" customHeight="1">
      <c r="A3" s="338" t="s">
        <v>1</v>
      </c>
      <c r="B3" s="338"/>
      <c r="C3" s="338"/>
      <c r="D3" s="2"/>
      <c r="E3" s="2"/>
      <c r="F3" s="2"/>
      <c r="G3" s="2"/>
      <c r="H3" s="2"/>
      <c r="I3" s="2"/>
      <c r="J3" s="2"/>
      <c r="K3" s="2"/>
      <c r="L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3" customFormat="1">
      <c r="A4" s="336" t="s">
        <v>91</v>
      </c>
      <c r="B4" s="336"/>
      <c r="C4" s="336"/>
      <c r="D4" s="2"/>
      <c r="E4" s="2"/>
      <c r="F4" s="2"/>
      <c r="G4" s="2"/>
      <c r="H4" s="2"/>
      <c r="I4" s="2"/>
      <c r="J4" s="2"/>
      <c r="K4" s="2"/>
      <c r="L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3" customFormat="1">
      <c r="A5" s="336" t="s">
        <v>92</v>
      </c>
      <c r="B5" s="336"/>
      <c r="C5" s="336"/>
      <c r="D5" s="2"/>
      <c r="E5" s="2"/>
      <c r="F5" s="2"/>
      <c r="G5" s="2"/>
      <c r="H5" s="2"/>
      <c r="I5" s="2"/>
      <c r="J5" s="2"/>
      <c r="K5" s="2"/>
      <c r="L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3" customFormat="1" ht="13.5" thickBot="1">
      <c r="A6" s="138"/>
      <c r="B6" s="138"/>
      <c r="C6" s="138"/>
      <c r="D6" s="2"/>
      <c r="E6" s="2"/>
      <c r="F6" s="2"/>
      <c r="G6" s="2"/>
      <c r="H6" s="2"/>
      <c r="I6" s="2"/>
      <c r="J6" s="2"/>
      <c r="K6" s="2"/>
      <c r="L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3" customFormat="1">
      <c r="A7" s="6" t="s">
        <v>93</v>
      </c>
      <c r="B7" s="7"/>
      <c r="C7" s="8">
        <f>+'[11]1 кв.2020'!C7</f>
        <v>17831.939999999988</v>
      </c>
      <c r="D7" s="2"/>
      <c r="E7" s="2"/>
      <c r="F7" s="2"/>
      <c r="G7" s="2"/>
      <c r="H7" s="2"/>
      <c r="I7" s="2"/>
      <c r="J7" s="2"/>
      <c r="K7" s="2"/>
      <c r="L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3" customFormat="1">
      <c r="A8" s="9" t="s">
        <v>94</v>
      </c>
      <c r="B8" s="10"/>
      <c r="C8" s="11">
        <f>+'[11]1 кв.2020'!C8+'[11]2 кв.2020 '!C8+'[11]3,4 кв.2020  '!C8</f>
        <v>98313.35</v>
      </c>
      <c r="D8" s="2"/>
      <c r="E8" s="2"/>
      <c r="F8" s="2"/>
      <c r="G8" s="2"/>
      <c r="H8" s="2"/>
      <c r="I8" s="2"/>
      <c r="J8" s="2"/>
      <c r="K8" s="2"/>
      <c r="L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3" customFormat="1">
      <c r="A9" s="9" t="s">
        <v>95</v>
      </c>
      <c r="B9" s="12">
        <f>+C9/C8</f>
        <v>0.78942971631014502</v>
      </c>
      <c r="C9" s="11">
        <f>+'[11]1 кв.2020'!C9+'[11]2 кв.2020 '!C9+'[11]3,4 кв.2020  '!C9</f>
        <v>77611.48</v>
      </c>
      <c r="D9" s="2"/>
      <c r="E9" s="2"/>
      <c r="F9" s="2"/>
      <c r="G9" s="2"/>
      <c r="H9" s="2"/>
      <c r="I9" s="2"/>
      <c r="J9" s="2"/>
      <c r="K9" s="2"/>
      <c r="L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3" customFormat="1">
      <c r="A10" s="9" t="s">
        <v>96</v>
      </c>
      <c r="B10" s="10"/>
      <c r="C10" s="11">
        <f>+C7+C8-C9</f>
        <v>38533.81</v>
      </c>
      <c r="D10" s="2"/>
      <c r="E10" s="2"/>
      <c r="F10" s="2"/>
      <c r="G10" s="2"/>
      <c r="H10" s="2"/>
      <c r="I10" s="2"/>
      <c r="J10" s="2"/>
      <c r="K10" s="2"/>
      <c r="L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3" customFormat="1">
      <c r="A11" s="9" t="s">
        <v>8</v>
      </c>
      <c r="B11" s="13"/>
      <c r="C11" s="11">
        <f>+'[11]2019 год'!C11+B21*606.9*12-C21</f>
        <v>10732.962999999996</v>
      </c>
      <c r="D11" s="15"/>
      <c r="E11" s="2"/>
      <c r="F11" s="2"/>
      <c r="G11" s="2"/>
      <c r="H11" s="2"/>
      <c r="I11" s="2"/>
      <c r="J11" s="2"/>
      <c r="K11" s="2"/>
      <c r="L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3" customFormat="1">
      <c r="A12" s="9"/>
      <c r="B12" s="13"/>
      <c r="C12" s="11"/>
      <c r="D12" s="2"/>
      <c r="E12" s="2"/>
      <c r="F12" s="2"/>
      <c r="G12" s="2"/>
      <c r="H12" s="2"/>
      <c r="I12" s="2"/>
      <c r="J12" s="2"/>
      <c r="K12" s="2"/>
      <c r="L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s="3" customFormat="1" ht="35.25" customHeight="1">
      <c r="A13" s="17" t="s">
        <v>9</v>
      </c>
      <c r="B13" s="139">
        <f>SUM(B14:B21)</f>
        <v>11.469999999999999</v>
      </c>
      <c r="C13" s="11">
        <f>SUM(C14:C21)</f>
        <v>50906.771999999997</v>
      </c>
      <c r="D13" s="19">
        <f>+'[11]1 кв.2020'!C13+'[11]2 кв.2020 '!C13+'[11]3,4 кв.2020  '!C13</f>
        <v>50906.771999999997</v>
      </c>
      <c r="E13" s="2"/>
      <c r="F13" s="2"/>
      <c r="G13" s="2"/>
      <c r="H13" s="2"/>
      <c r="I13" s="2"/>
      <c r="J13" s="2"/>
      <c r="K13" s="2"/>
      <c r="L13" s="2"/>
      <c r="M13" s="2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s="3" customFormat="1" ht="24" customHeight="1">
      <c r="A14" s="140" t="s">
        <v>10</v>
      </c>
      <c r="B14" s="141">
        <v>3.65</v>
      </c>
      <c r="C14" s="35">
        <f>+'[11]1 кв.2020'!C14+'[11]2 кв.2020 '!C14+'[11]3,4 кв.2020  '!C14</f>
        <v>19936.665000000001</v>
      </c>
      <c r="D14" s="29"/>
      <c r="E14" s="2"/>
      <c r="F14" s="2"/>
      <c r="G14" s="2"/>
      <c r="H14" s="2"/>
      <c r="I14" s="2"/>
      <c r="J14" s="2"/>
      <c r="K14" s="2"/>
      <c r="L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3" customFormat="1" ht="30.75" customHeight="1">
      <c r="A15" s="142" t="s">
        <v>11</v>
      </c>
      <c r="B15" s="141">
        <v>0.17</v>
      </c>
      <c r="C15" s="35">
        <f>+'[11]1 кв.2020'!C15+'[11]2 кв.2020 '!C15+'[11]3,4 кв.2020  '!C15</f>
        <v>928.55700000000002</v>
      </c>
      <c r="D15" s="2"/>
      <c r="E15" s="2"/>
      <c r="F15" s="2"/>
      <c r="G15" s="2"/>
      <c r="H15" s="2"/>
      <c r="I15" s="2"/>
      <c r="J15" s="2"/>
      <c r="K15" s="2"/>
      <c r="L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3" customFormat="1" ht="15" customHeight="1">
      <c r="A16" s="140" t="s">
        <v>12</v>
      </c>
      <c r="B16" s="141">
        <v>0.41</v>
      </c>
      <c r="C16" s="35">
        <f>+'[11]1 кв.2020'!C16+'[11]2 кв.2020 '!C16+'[11]3,4 кв.2020  '!C16</f>
        <v>2239.4609999999998</v>
      </c>
      <c r="D16" s="2"/>
      <c r="E16" s="2"/>
      <c r="F16" s="2"/>
      <c r="G16" s="2"/>
      <c r="H16" s="2" t="s">
        <v>97</v>
      </c>
      <c r="I16" s="2"/>
      <c r="J16" s="2"/>
      <c r="K16" s="2"/>
      <c r="L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3" customFormat="1" ht="15" customHeight="1">
      <c r="A17" s="140" t="s">
        <v>98</v>
      </c>
      <c r="B17" s="141">
        <v>0.05</v>
      </c>
      <c r="C17" s="35">
        <f>+'[11]1 кв.2020'!C17+'[11]2 кв.2020 '!C17+'[11]3,4 кв.2020  '!C17</f>
        <v>273.10500000000002</v>
      </c>
      <c r="D17" s="2"/>
      <c r="E17" s="2"/>
      <c r="F17" s="2"/>
      <c r="G17" s="2"/>
      <c r="H17" s="2"/>
      <c r="I17" s="2"/>
      <c r="J17" s="2"/>
      <c r="K17" s="2"/>
      <c r="L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8.25" customHeight="1">
      <c r="A18" s="140" t="s">
        <v>99</v>
      </c>
      <c r="B18" s="141">
        <v>2.9</v>
      </c>
      <c r="C18" s="35">
        <f>+'[11]1 кв.2020'!C18+'[11]2 кв.2020 '!C18+'[11]3,4 кв.2020  '!C18</f>
        <v>15840.09</v>
      </c>
      <c r="D18" s="15"/>
    </row>
    <row r="19" spans="1:36">
      <c r="A19" s="140" t="s">
        <v>18</v>
      </c>
      <c r="B19" s="141">
        <v>0.94</v>
      </c>
      <c r="C19" s="35">
        <f>+'[11]1 кв.2020'!C19+'[11]2 кв.2020 '!C19+'[11]3,4 кв.2020  '!C19</f>
        <v>5134.3739999999998</v>
      </c>
      <c r="D19" s="31">
        <f>0.97*606.9*3</f>
        <v>1766.079</v>
      </c>
      <c r="E19" s="16">
        <f>+D19-C19</f>
        <v>-3368.2950000000001</v>
      </c>
      <c r="M19" s="21"/>
      <c r="Y19" s="15"/>
    </row>
    <row r="20" spans="1:36" ht="28.5" customHeight="1">
      <c r="A20" s="140" t="s">
        <v>22</v>
      </c>
      <c r="B20" s="141">
        <v>1.1200000000000001</v>
      </c>
      <c r="C20" s="35">
        <f>+'[11]1 кв.2020'!C20+'[11]2 кв.2020 '!C20+'[11]3,4 кв.2020  '!C20</f>
        <v>6117.5520000000006</v>
      </c>
      <c r="D20" s="31">
        <f>1.15*606.9*3</f>
        <v>2093.8049999999998</v>
      </c>
      <c r="E20" s="16">
        <f>+D20-C20</f>
        <v>-4023.7470000000008</v>
      </c>
      <c r="M20" s="21"/>
      <c r="X20" s="71"/>
      <c r="Y20" s="44"/>
    </row>
    <row r="21" spans="1:36" ht="13.5" thickBot="1">
      <c r="A21" s="143" t="s">
        <v>23</v>
      </c>
      <c r="B21" s="144">
        <v>2.23</v>
      </c>
      <c r="C21" s="145">
        <f>+'[11]1 кв.2020'!C21+'[11]2 кв.2020 '!C21+'[11]3,4 кв.2020  '!C21</f>
        <v>436.96799999999803</v>
      </c>
      <c r="D21" s="29"/>
      <c r="E21" s="29"/>
      <c r="F21" s="29"/>
      <c r="U21" s="21"/>
      <c r="V21" s="29"/>
    </row>
    <row r="23" spans="1:36" ht="13.5" thickBot="1"/>
    <row r="24" spans="1:36">
      <c r="A24" s="45" t="s">
        <v>25</v>
      </c>
      <c r="B24" s="7"/>
      <c r="C24" s="46"/>
    </row>
    <row r="25" spans="1:36">
      <c r="A25" s="135" t="str">
        <f>+'[11]1 кв.2020'!A25</f>
        <v>аварийка (разница)</v>
      </c>
      <c r="B25" s="48"/>
      <c r="C25" s="49">
        <f>+'[11]1 кв.2020'!C25+'[11]2 кв.2020 '!C25+'[11]3,4 кв.2020  '!C25</f>
        <v>218.48399999999856</v>
      </c>
    </row>
    <row r="26" spans="1:36" outlineLevel="1">
      <c r="A26" s="135" t="str">
        <f>+'[11]1 кв.2020'!A26</f>
        <v>ВДГО (разница)</v>
      </c>
      <c r="B26" s="48"/>
      <c r="C26" s="49">
        <f>+'[11]1 кв.2020'!C26+'[11]2 кв.2020 '!C26+'[11]3,4 кв.2020  '!C26</f>
        <v>218.48399999999947</v>
      </c>
    </row>
    <row r="27" spans="1:36" ht="13.5" thickBot="1">
      <c r="A27" s="53" t="s">
        <v>27</v>
      </c>
      <c r="B27" s="54"/>
      <c r="C27" s="55">
        <f>SUM(C24:C26)</f>
        <v>436.96799999999803</v>
      </c>
    </row>
    <row r="29" spans="1:36">
      <c r="A29" s="72"/>
    </row>
    <row r="30" spans="1:36" ht="13.5" thickBot="1"/>
    <row r="31" spans="1:36" ht="13.5">
      <c r="A31" s="56" t="s">
        <v>29</v>
      </c>
      <c r="B31" s="57"/>
      <c r="C31" s="58"/>
    </row>
    <row r="32" spans="1:36">
      <c r="A32" s="59" t="s">
        <v>30</v>
      </c>
      <c r="B32" s="60"/>
      <c r="C32" s="61">
        <f>SUM(C33:C35)</f>
        <v>0</v>
      </c>
    </row>
    <row r="33" spans="1:3">
      <c r="A33" s="62" t="s">
        <v>31</v>
      </c>
      <c r="B33" s="60"/>
      <c r="C33" s="63"/>
    </row>
    <row r="34" spans="1:3">
      <c r="A34" s="62" t="s">
        <v>32</v>
      </c>
      <c r="B34" s="60"/>
      <c r="C34" s="63"/>
    </row>
    <row r="35" spans="1:3">
      <c r="A35" s="62" t="s">
        <v>33</v>
      </c>
      <c r="B35" s="60"/>
      <c r="C35" s="63"/>
    </row>
    <row r="36" spans="1:3">
      <c r="A36" s="64"/>
      <c r="B36" s="60"/>
      <c r="C36" s="65"/>
    </row>
    <row r="37" spans="1:3">
      <c r="A37" s="59" t="s">
        <v>34</v>
      </c>
      <c r="B37" s="60"/>
      <c r="C37" s="61">
        <f>SUM(C38:C40)</f>
        <v>4178.815599999999</v>
      </c>
    </row>
    <row r="38" spans="1:3">
      <c r="A38" s="62" t="s">
        <v>31</v>
      </c>
      <c r="B38" s="60"/>
      <c r="C38" s="63">
        <f>+'[2]ОДН свод за 2020'!$B$101</f>
        <v>1328.2675999999988</v>
      </c>
    </row>
    <row r="39" spans="1:3">
      <c r="A39" s="62" t="s">
        <v>32</v>
      </c>
      <c r="B39" s="60"/>
      <c r="C39" s="63">
        <f>+'[2]ОДН свод за 2020'!$C$101</f>
        <v>530.39599999999996</v>
      </c>
    </row>
    <row r="40" spans="1:3">
      <c r="A40" s="62" t="s">
        <v>33</v>
      </c>
      <c r="B40" s="60"/>
      <c r="C40" s="63">
        <f>+'[2]ОДН свод за 2020'!$D$101</f>
        <v>2320.152</v>
      </c>
    </row>
    <row r="41" spans="1:3">
      <c r="A41" s="64"/>
      <c r="B41" s="60"/>
      <c r="C41" s="65"/>
    </row>
    <row r="42" spans="1:3">
      <c r="A42" s="62"/>
      <c r="B42" s="60"/>
      <c r="C42" s="65"/>
    </row>
    <row r="43" spans="1:3">
      <c r="A43" s="66" t="s">
        <v>35</v>
      </c>
      <c r="B43" s="60"/>
      <c r="C43" s="61">
        <f>+C32-C37</f>
        <v>-4178.815599999999</v>
      </c>
    </row>
    <row r="44" spans="1:3">
      <c r="A44" s="64"/>
      <c r="B44" s="60"/>
      <c r="C44" s="67"/>
    </row>
    <row r="45" spans="1:3" ht="13.5" thickBot="1">
      <c r="A45" s="68"/>
      <c r="B45" s="69"/>
      <c r="C45" s="70"/>
    </row>
    <row r="49" spans="1:3" ht="15.75">
      <c r="A49" s="134" t="s">
        <v>100</v>
      </c>
      <c r="B49" s="146"/>
      <c r="C49" s="147"/>
    </row>
    <row r="50" spans="1:3" ht="15.75">
      <c r="A50" s="148"/>
      <c r="B50" s="149"/>
    </row>
    <row r="51" spans="1:3" ht="15.75">
      <c r="A51" s="134" t="s">
        <v>37</v>
      </c>
      <c r="B51" s="150"/>
      <c r="C51" s="73"/>
    </row>
  </sheetData>
  <mergeCells count="4">
    <mergeCell ref="A2:C2"/>
    <mergeCell ref="A3:C3"/>
    <mergeCell ref="A4:C4"/>
    <mergeCell ref="A5:C5"/>
  </mergeCells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FF"/>
  </sheetPr>
  <dimension ref="A1:R61"/>
  <sheetViews>
    <sheetView topLeftCell="A24" zoomScale="68" zoomScaleNormal="68" workbookViewId="0">
      <selection activeCell="L19" sqref="L19"/>
    </sheetView>
  </sheetViews>
  <sheetFormatPr defaultColWidth="9.140625" defaultRowHeight="12.75"/>
  <cols>
    <col min="1" max="1" width="65.7109375" style="2" customWidth="1"/>
    <col min="2" max="2" width="9.5703125" style="1" customWidth="1"/>
    <col min="3" max="3" width="17.42578125" style="1" customWidth="1"/>
    <col min="4" max="4" width="14" style="1" customWidth="1"/>
    <col min="5" max="5" width="8.28515625" style="1" customWidth="1"/>
    <col min="6" max="6" width="8.140625" style="1" customWidth="1"/>
    <col min="7" max="7" width="7.42578125" style="2" customWidth="1"/>
    <col min="8" max="16384" width="9.140625" style="2"/>
  </cols>
  <sheetData>
    <row r="1" spans="1:4" hidden="1"/>
    <row r="2" spans="1:4" ht="12.75" hidden="1" customHeight="1">
      <c r="B2" s="33"/>
    </row>
    <row r="3" spans="1:4" ht="12.75" hidden="1" customHeight="1">
      <c r="B3" s="117"/>
    </row>
    <row r="4" spans="1:4" hidden="1">
      <c r="B4" s="118"/>
    </row>
    <row r="5" spans="1:4" ht="35.25" customHeight="1">
      <c r="A5" s="345" t="s">
        <v>0</v>
      </c>
      <c r="B5" s="346"/>
      <c r="C5" s="346"/>
    </row>
    <row r="6" spans="1:4" ht="42.75" customHeight="1">
      <c r="A6" s="347" t="s">
        <v>79</v>
      </c>
      <c r="B6" s="347"/>
      <c r="C6" s="347"/>
    </row>
    <row r="7" spans="1:4" ht="15.75" customHeight="1">
      <c r="A7" s="345" t="s">
        <v>80</v>
      </c>
      <c r="B7" s="345"/>
      <c r="C7" s="345"/>
    </row>
    <row r="8" spans="1:4" ht="15.75" customHeight="1">
      <c r="A8" s="347" t="s">
        <v>3</v>
      </c>
      <c r="B8" s="347"/>
      <c r="C8" s="347"/>
    </row>
    <row r="9" spans="1:4" ht="15.75" customHeight="1" thickBot="1">
      <c r="A9" s="119"/>
      <c r="B9" s="119"/>
      <c r="C9" s="119"/>
    </row>
    <row r="10" spans="1:4" ht="15.75" customHeight="1">
      <c r="A10" s="6" t="s">
        <v>4</v>
      </c>
      <c r="B10" s="7"/>
      <c r="C10" s="8">
        <f>+'[12]1 кв.2020г.'!C10</f>
        <v>262687.28999999969</v>
      </c>
    </row>
    <row r="11" spans="1:4" ht="15.75" customHeight="1">
      <c r="A11" s="9" t="s">
        <v>81</v>
      </c>
      <c r="B11" s="120"/>
      <c r="C11" s="11">
        <f>+'[12]2 кв.2020г. '!C11+'[12]3 кв.2020г.  '!C11+'[12]4 кв.2020г. '!C11+'[12]1 кв.2020г.'!C11</f>
        <v>1098273.69</v>
      </c>
    </row>
    <row r="12" spans="1:4" ht="15.75" customHeight="1">
      <c r="A12" s="9" t="s">
        <v>82</v>
      </c>
      <c r="B12" s="12">
        <f>+C12/C11</f>
        <v>0.92863577565989042</v>
      </c>
      <c r="C12" s="11">
        <f>+'[12]2 кв.2020г. '!C12+'[12]3 кв.2020г.  '!C12+'[12]4 кв.2020г. '!C12+'[12]1 кв.2020г.'!C12</f>
        <v>1019896.24</v>
      </c>
    </row>
    <row r="13" spans="1:4" ht="15.75" customHeight="1">
      <c r="A13" s="9" t="s">
        <v>46</v>
      </c>
      <c r="B13" s="120"/>
      <c r="C13" s="11">
        <f>+C10+C11-C12</f>
        <v>341064.73999999953</v>
      </c>
    </row>
    <row r="14" spans="1:4" ht="15.75" customHeight="1">
      <c r="A14" s="9" t="s">
        <v>8</v>
      </c>
      <c r="B14" s="120"/>
      <c r="C14" s="11">
        <f>2696.9*3.8*12-C26+'[12]год 2019'!C14</f>
        <v>163143.40399999998</v>
      </c>
    </row>
    <row r="15" spans="1:4" ht="18" customHeight="1">
      <c r="A15" s="121"/>
      <c r="B15" s="122"/>
      <c r="C15" s="123"/>
    </row>
    <row r="16" spans="1:4" ht="34.5" customHeight="1">
      <c r="A16" s="124" t="s">
        <v>9</v>
      </c>
      <c r="B16" s="125">
        <f>SUM(B17:B26)</f>
        <v>24.370000000000005</v>
      </c>
      <c r="C16" s="126">
        <f>SUM(C17:C26)</f>
        <v>684922.7379999999</v>
      </c>
      <c r="D16" s="19">
        <f>+'[12]1 кв.2020г.'!C16+'[12]2 кв.2020г. '!C16+'[12]3 кв.2020г.  '!C16+'[12]4 кв.2020г. '!C16</f>
        <v>684922.7379999999</v>
      </c>
    </row>
    <row r="17" spans="1:18" ht="28.5" customHeight="1">
      <c r="A17" s="127" t="s">
        <v>10</v>
      </c>
      <c r="B17" s="128">
        <v>5.88</v>
      </c>
      <c r="C17" s="123">
        <f>+'[12]1 кв.2020г.'!C17+'[12]2 кв.2020г. '!C17+'[12]3 кв.2020г.  '!C17+'[12]4 кв.2020г. '!C17</f>
        <v>190293.26400000002</v>
      </c>
    </row>
    <row r="18" spans="1:18" s="1" customFormat="1" ht="18.75" customHeight="1">
      <c r="A18" s="127" t="s">
        <v>11</v>
      </c>
      <c r="B18" s="128">
        <v>0.24</v>
      </c>
      <c r="C18" s="123">
        <f>+'[12]1 кв.2020г.'!C18+'[12]2 кв.2020г. '!C18+'[12]3 кв.2020г.  '!C18+'[12]4 кв.2020г. '!C18</f>
        <v>7767.0720000000001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 ht="28.5" customHeight="1">
      <c r="A19" s="129" t="s">
        <v>83</v>
      </c>
      <c r="B19" s="130">
        <v>4.12</v>
      </c>
      <c r="C19" s="123">
        <f>+'[12]1 кв.2020г.'!C19+'[12]2 кв.2020г. '!C19+'[12]3 кв.2020г.  '!C19+'[12]4 кв.2020г. '!C19</f>
        <v>133334.736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1" customFormat="1" ht="28.5" customHeight="1">
      <c r="A20" s="129" t="s">
        <v>84</v>
      </c>
      <c r="B20" s="130">
        <v>2.7</v>
      </c>
      <c r="C20" s="123">
        <f>+'[12]1 кв.2020г.'!C20+'[12]2 кв.2020г. '!C20+'[12]3 кв.2020г.  '!C20+'[12]4 кв.2020г. '!C20</f>
        <v>87379.560000000012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8.5" customHeight="1">
      <c r="A21" s="129" t="s">
        <v>85</v>
      </c>
      <c r="B21" s="130">
        <v>4.6399999999999997</v>
      </c>
      <c r="C21" s="123">
        <f>+'[12]1 кв.2020г.'!C21+'[12]2 кв.2020г. '!C21+'[12]3 кв.2020г.  '!C21+'[12]4 кв.2020г. '!C21</f>
        <v>150163.39199999999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17.25" customHeight="1">
      <c r="A22" s="129" t="s">
        <v>17</v>
      </c>
      <c r="B22" s="130">
        <v>0.25</v>
      </c>
      <c r="C22" s="123">
        <f>+'[12]1 кв.2020г.'!C22+'[12]2 кв.2020г. '!C22+'[12]3 кв.2020г.  '!C22+'[12]4 кв.2020г. '!C22</f>
        <v>8090.7000000000007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40.5" customHeight="1">
      <c r="A23" s="129" t="s">
        <v>86</v>
      </c>
      <c r="B23" s="130">
        <v>1.6</v>
      </c>
      <c r="C23" s="123">
        <f>+'[12]1 кв.2020г.'!C23+'[12]2 кв.2020г. '!C23+'[12]3 кв.2020г.  '!C23+'[12]4 кв.2020г. '!C23</f>
        <v>51780.48000000001</v>
      </c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7.75" customHeight="1">
      <c r="A24" s="129" t="s">
        <v>87</v>
      </c>
      <c r="B24" s="130">
        <v>0.05</v>
      </c>
      <c r="C24" s="123">
        <f>+'[12]1 кв.2020г.'!C24+'[12]2 кв.2020г. '!C24+'[12]3 кв.2020г.  '!C24+'[12]4 кв.2020г. '!C24</f>
        <v>1618.1400000000003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17.25" customHeight="1">
      <c r="A25" s="129" t="s">
        <v>88</v>
      </c>
      <c r="B25" s="130">
        <v>0.03</v>
      </c>
      <c r="C25" s="123">
        <f>+'[12]1 кв.2020г.'!C25+'[12]2 кв.2020г. '!C25+'[12]3 кв.2020г.  '!C25+'[12]4 кв.2020г. '!C25</f>
        <v>970.88400000000001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8.5" customHeight="1" thickBot="1">
      <c r="A26" s="131" t="s">
        <v>89</v>
      </c>
      <c r="B26" s="132">
        <f>3.2+0.7+0.96</f>
        <v>4.8600000000000003</v>
      </c>
      <c r="C26" s="133">
        <f>+'[12]1 кв.2020г.'!C26+'[12]2 кв.2020г. '!C26+'[12]3 кв.2020г.  '!C26+'[12]4 кв.2020г. '!C26</f>
        <v>53524.51</v>
      </c>
    </row>
    <row r="27" spans="1:18" ht="28.5" customHeight="1" thickBot="1">
      <c r="A27" s="134"/>
    </row>
    <row r="28" spans="1:18" ht="21.75" customHeight="1">
      <c r="A28" s="45" t="s">
        <v>25</v>
      </c>
      <c r="B28" s="7"/>
      <c r="C28" s="46"/>
    </row>
    <row r="29" spans="1:18" ht="12.75" customHeight="1">
      <c r="A29" s="50" t="str">
        <f>+'[12]1 кв.2020г.'!A29</f>
        <v>ремонт мусорного бака  акт 10.01.20</v>
      </c>
      <c r="B29" s="48"/>
      <c r="C29" s="49">
        <f>+'[12]1 кв.2020г.'!C29</f>
        <v>1060</v>
      </c>
    </row>
    <row r="30" spans="1:18" ht="12.75" customHeight="1">
      <c r="A30" s="50" t="str">
        <f>+'[12]1 кв.2020г.'!A30</f>
        <v>приобретение стремянки акт 03.03.20</v>
      </c>
      <c r="B30" s="48"/>
      <c r="C30" s="49">
        <f>+'[12]1 кв.2020г.'!C30</f>
        <v>1952</v>
      </c>
    </row>
    <row r="31" spans="1:18" ht="12.75" customHeight="1">
      <c r="A31" s="50" t="str">
        <f>+'[12]1 кв.2020г.'!A31</f>
        <v>ремонт ливневой канализ. Акт 20.03.20</v>
      </c>
      <c r="B31" s="48"/>
      <c r="C31" s="49">
        <f>+'[12]1 кв.2020г.'!C31</f>
        <v>2546</v>
      </c>
    </row>
    <row r="32" spans="1:18" ht="12.75" customHeight="1">
      <c r="A32" s="50" t="str">
        <f>+'[12]2 кв.2020г. '!A29</f>
        <v>дезинфекция вх.21 от 05.05.20</v>
      </c>
      <c r="B32" s="48"/>
      <c r="C32" s="49">
        <f>+'[12]2 кв.2020г. '!C29</f>
        <v>15000</v>
      </c>
    </row>
    <row r="33" spans="1:18" ht="12.75" customHeight="1">
      <c r="A33" s="50" t="str">
        <f>+'[12]2 кв.2020г. '!A30</f>
        <v>поверка,калибровка вх.26.05.20 Омский ЦСМ</v>
      </c>
      <c r="B33" s="48"/>
      <c r="C33" s="49">
        <f>+'[12]2 кв.2020г. '!C30</f>
        <v>287.27999999999997</v>
      </c>
    </row>
    <row r="34" spans="1:18" ht="12" customHeight="1">
      <c r="A34" s="47" t="str">
        <f>+'[12]4 кв.2020г. '!A29</f>
        <v>ремонт и остекленение оконных проемов акт 10.09.20</v>
      </c>
      <c r="B34" s="48"/>
      <c r="C34" s="49">
        <f>+'[12]4 кв.2020г. '!C29</f>
        <v>1500</v>
      </c>
    </row>
    <row r="35" spans="1:18" ht="12" customHeight="1">
      <c r="A35" s="47" t="str">
        <f>+'[12]4 кв.2020г. '!A30</f>
        <v>ремонт работы канализ.и водопровода вх..28.10.20 Гео Плюс</v>
      </c>
      <c r="B35" s="48"/>
      <c r="C35" s="49">
        <f>+'[12]4 кв.2020г. '!C30</f>
        <v>15100</v>
      </c>
    </row>
    <row r="36" spans="1:18" s="1" customFormat="1">
      <c r="A36" s="135" t="s">
        <v>26</v>
      </c>
      <c r="B36" s="10"/>
      <c r="C36" s="49">
        <f>+'[12]1 кв.2020г.'!C32+'[12]2 кв.2020г. '!C31+'[12]3 кв.2020г.  '!C34+'[12]4 кв.2020г. '!C34</f>
        <v>16079.23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s="1" customFormat="1" ht="13.5" thickBot="1">
      <c r="A37" s="53" t="s">
        <v>27</v>
      </c>
      <c r="B37" s="54"/>
      <c r="C37" s="55">
        <f>SUM(C28:C36)</f>
        <v>53524.509999999995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40" spans="1:18" ht="13.5" thickBot="1"/>
    <row r="41" spans="1:18" ht="13.5">
      <c r="A41" s="56" t="s">
        <v>29</v>
      </c>
      <c r="B41" s="57"/>
      <c r="C41" s="58"/>
    </row>
    <row r="42" spans="1:18">
      <c r="A42" s="59" t="s">
        <v>30</v>
      </c>
      <c r="B42" s="60"/>
      <c r="C42" s="61">
        <f>SUM(C43:C45)</f>
        <v>258222.07180000001</v>
      </c>
    </row>
    <row r="43" spans="1:18">
      <c r="A43" s="62" t="s">
        <v>31</v>
      </c>
      <c r="B43" s="60"/>
      <c r="C43" s="63">
        <f>+'[2]ОДН свод за 2020'!$Z$59</f>
        <v>244124.13579999999</v>
      </c>
    </row>
    <row r="44" spans="1:18">
      <c r="A44" s="62" t="s">
        <v>32</v>
      </c>
      <c r="B44" s="60"/>
      <c r="C44" s="63">
        <f>+'[2]ОДН свод за 2020'!$Z$60</f>
        <v>4644.7439999999997</v>
      </c>
    </row>
    <row r="45" spans="1:18">
      <c r="A45" s="62" t="s">
        <v>33</v>
      </c>
      <c r="B45" s="60"/>
      <c r="C45" s="63">
        <f>+'[2]ОДН свод за 2020'!$Z$61</f>
        <v>9453.1919999999991</v>
      </c>
    </row>
    <row r="46" spans="1:18">
      <c r="A46" s="64"/>
      <c r="B46" s="60"/>
      <c r="C46" s="65"/>
    </row>
    <row r="47" spans="1:18">
      <c r="A47" s="59" t="s">
        <v>34</v>
      </c>
      <c r="B47" s="60"/>
      <c r="C47" s="61">
        <f>SUM(C48:C50)</f>
        <v>258222.07180000001</v>
      </c>
    </row>
    <row r="48" spans="1:18">
      <c r="A48" s="62" t="s">
        <v>31</v>
      </c>
      <c r="B48" s="60"/>
      <c r="C48" s="63">
        <f>+C43</f>
        <v>244124.13579999999</v>
      </c>
    </row>
    <row r="49" spans="1:18">
      <c r="A49" s="62" t="s">
        <v>32</v>
      </c>
      <c r="B49" s="60"/>
      <c r="C49" s="63">
        <f t="shared" ref="C49:C50" si="0">+C44</f>
        <v>4644.7439999999997</v>
      </c>
    </row>
    <row r="50" spans="1:18">
      <c r="A50" s="62" t="s">
        <v>33</v>
      </c>
      <c r="B50" s="60"/>
      <c r="C50" s="63">
        <f t="shared" si="0"/>
        <v>9453.1919999999991</v>
      </c>
    </row>
    <row r="51" spans="1:18" hidden="1">
      <c r="A51" s="64"/>
      <c r="B51" s="60"/>
      <c r="C51" s="65"/>
    </row>
    <row r="52" spans="1:18" hidden="1">
      <c r="A52" s="62"/>
      <c r="B52" s="60"/>
      <c r="C52" s="65"/>
    </row>
    <row r="53" spans="1:18" hidden="1">
      <c r="A53" s="66" t="s">
        <v>35</v>
      </c>
      <c r="B53" s="60"/>
      <c r="C53" s="61">
        <f>+C42-C47</f>
        <v>0</v>
      </c>
    </row>
    <row r="54" spans="1:18" hidden="1">
      <c r="A54" s="64"/>
      <c r="B54" s="60"/>
      <c r="C54" s="67"/>
    </row>
    <row r="55" spans="1:18" ht="13.5" thickBot="1">
      <c r="A55" s="68"/>
      <c r="B55" s="69"/>
      <c r="C55" s="70"/>
    </row>
    <row r="59" spans="1:18" s="1" customFormat="1">
      <c r="A59" s="136" t="s">
        <v>90</v>
      </c>
      <c r="B59" s="137"/>
      <c r="C59" s="13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1" spans="1:18" s="1" customFormat="1">
      <c r="A61" s="136" t="s">
        <v>37</v>
      </c>
      <c r="B61" s="75"/>
      <c r="C61" s="7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mergeCells count="4">
    <mergeCell ref="A5:C5"/>
    <mergeCell ref="A6:C6"/>
    <mergeCell ref="A7:C7"/>
    <mergeCell ref="A8:C8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Яковлева годовой 2020 год </vt:lpstr>
      <vt:lpstr>Средняя годовой 2020 </vt:lpstr>
      <vt:lpstr>Рабинов.годовой 2020 год</vt:lpstr>
      <vt:lpstr>Перел.годовой 2020</vt:lpstr>
      <vt:lpstr>Ордж.13 годовой 2020 год </vt:lpstr>
      <vt:lpstr>Ордж.13 к1 годовой 2020 </vt:lpstr>
      <vt:lpstr>Лукаш.годовой 2020 год </vt:lpstr>
      <vt:lpstr>Кр.путь годовой 2020  </vt:lpstr>
      <vt:lpstr>Звездн.годовой 2020г. </vt:lpstr>
      <vt:lpstr>Добр. годовой 2020</vt:lpstr>
      <vt:lpstr>Волхов. годовой 2020</vt:lpstr>
      <vt:lpstr>'Волхов. годовой 2020'!Область_печати</vt:lpstr>
      <vt:lpstr>'Рабинов.годовой 2020 год'!Область_печати</vt:lpstr>
      <vt:lpstr>'Яковлева годовой 2020 год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</cp:lastModifiedBy>
  <cp:lastPrinted>2021-04-13T03:49:13Z</cp:lastPrinted>
  <dcterms:created xsi:type="dcterms:W3CDTF">2021-04-01T06:16:15Z</dcterms:created>
  <dcterms:modified xsi:type="dcterms:W3CDTF">2021-04-13T06:22:10Z</dcterms:modified>
</cp:coreProperties>
</file>