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 tabRatio="936" firstSheet="2" activeTab="10"/>
  </bookViews>
  <sheets>
    <sheet name="Ордж 13.1" sheetId="1" r:id="rId1"/>
    <sheet name="Добров. 2020" sheetId="2" r:id="rId2"/>
    <sheet name="Красный 2019" sheetId="3" r:id="rId3"/>
    <sheet name="Средняя 2020" sheetId="4" r:id="rId4"/>
    <sheet name="Рабиновича 2020" sheetId="5" r:id="rId5"/>
    <sheet name="Яковлева 2020" sheetId="6" r:id="rId6"/>
    <sheet name="Волоховстроя 2020" sheetId="7" r:id="rId7"/>
    <sheet name="Орджон. 2020" sheetId="8" r:id="rId8"/>
    <sheet name="Лукашевича 2020" sheetId="9" r:id="rId9"/>
    <sheet name="Перелета 2020." sheetId="10" r:id="rId10"/>
    <sheet name="Звездная2А (печать)" sheetId="11" r:id="rId11"/>
  </sheets>
  <externalReferences>
    <externalReference r:id="rId12"/>
    <externalReference r:id="rId13"/>
    <externalReference r:id="rId14"/>
    <externalReference r:id="rId15"/>
  </externalReferences>
  <calcPr calcId="124519"/>
</workbook>
</file>

<file path=xl/calcChain.xml><?xml version="1.0" encoding="utf-8"?>
<calcChain xmlns="http://schemas.openxmlformats.org/spreadsheetml/2006/main">
  <c r="C28" i="7"/>
  <c r="A25" i="6"/>
  <c r="C29" i="4"/>
  <c r="D29"/>
  <c r="E29"/>
  <c r="G29"/>
  <c r="H29"/>
  <c r="G41" s="1"/>
  <c r="J29"/>
  <c r="D26" i="11"/>
  <c r="D28" s="1"/>
  <c r="D30" s="1"/>
  <c r="C21"/>
  <c r="C20"/>
  <c r="C19"/>
  <c r="C28" s="1"/>
  <c r="C30" s="1"/>
  <c r="F18"/>
  <c r="F28" s="1"/>
  <c r="E18"/>
  <c r="E28" s="1"/>
  <c r="D18"/>
  <c r="B103" i="10"/>
  <c r="B90"/>
  <c r="C102" s="1"/>
  <c r="D102" s="1"/>
  <c r="A79"/>
  <c r="B75"/>
  <c r="B79" s="1"/>
  <c r="C30"/>
  <c r="D30" s="1"/>
  <c r="B29"/>
  <c r="B31" s="1"/>
  <c r="D28"/>
  <c r="D27"/>
  <c r="D26"/>
  <c r="D25"/>
  <c r="D24"/>
  <c r="D23"/>
  <c r="D22"/>
  <c r="D21"/>
  <c r="D20"/>
  <c r="D19"/>
  <c r="D18"/>
  <c r="D17"/>
  <c r="D16"/>
  <c r="D15"/>
  <c r="D14"/>
  <c r="D13"/>
  <c r="F12"/>
  <c r="F13" s="1"/>
  <c r="C11" s="1"/>
  <c r="D12"/>
  <c r="C50" i="9"/>
  <c r="C51" s="1"/>
  <c r="C49"/>
  <c r="B37"/>
  <c r="G35"/>
  <c r="G36" s="1"/>
  <c r="D35"/>
  <c r="C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F41" i="8"/>
  <c r="C41"/>
  <c r="G38"/>
  <c r="F38"/>
  <c r="E38"/>
  <c r="H37"/>
  <c r="H36"/>
  <c r="H35"/>
  <c r="G34"/>
  <c r="H34" s="1"/>
  <c r="F34"/>
  <c r="D34"/>
  <c r="C34"/>
  <c r="C40" s="1"/>
  <c r="C42" s="1"/>
  <c r="H33"/>
  <c r="H32"/>
  <c r="H31"/>
  <c r="H30"/>
  <c r="H29"/>
  <c r="H28"/>
  <c r="G27"/>
  <c r="H27" s="1"/>
  <c r="F27"/>
  <c r="D27"/>
  <c r="C27"/>
  <c r="H26"/>
  <c r="H25"/>
  <c r="H24"/>
  <c r="H23"/>
  <c r="H22"/>
  <c r="H21"/>
  <c r="H20"/>
  <c r="H19"/>
  <c r="H18"/>
  <c r="H17"/>
  <c r="H16"/>
  <c r="G15"/>
  <c r="H15" s="1"/>
  <c r="F15"/>
  <c r="D15"/>
  <c r="C15"/>
  <c r="D39" i="7"/>
  <c r="C40" s="1"/>
  <c r="B29"/>
  <c r="C30"/>
  <c r="D27"/>
  <c r="B26"/>
  <c r="B28" s="1"/>
  <c r="B30" s="1"/>
  <c r="D25"/>
  <c r="D24"/>
  <c r="D23"/>
  <c r="D22"/>
  <c r="D21"/>
  <c r="D20"/>
  <c r="D19"/>
  <c r="D18"/>
  <c r="D17"/>
  <c r="D16"/>
  <c r="D15"/>
  <c r="D14"/>
  <c r="D13"/>
  <c r="D24" i="6"/>
  <c r="G23"/>
  <c r="E23"/>
  <c r="E25" s="1"/>
  <c r="D23"/>
  <c r="D25" s="1"/>
  <c r="B23"/>
  <c r="B25" s="1"/>
  <c r="A23"/>
  <c r="F22"/>
  <c r="D22"/>
  <c r="C22"/>
  <c r="F21"/>
  <c r="C21"/>
  <c r="F20"/>
  <c r="C20"/>
  <c r="F19"/>
  <c r="C19"/>
  <c r="F18"/>
  <c r="C18"/>
  <c r="F17"/>
  <c r="C17"/>
  <c r="F16"/>
  <c r="C16"/>
  <c r="F15"/>
  <c r="C15"/>
  <c r="F14"/>
  <c r="F13"/>
  <c r="F23" s="1"/>
  <c r="F12"/>
  <c r="C12"/>
  <c r="C23" s="1"/>
  <c r="G41" i="5"/>
  <c r="G40"/>
  <c r="E28"/>
  <c r="H27"/>
  <c r="F27"/>
  <c r="G29" s="1"/>
  <c r="C27"/>
  <c r="C29" s="1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E17"/>
  <c r="E27" s="1"/>
  <c r="E29" s="1"/>
  <c r="D17"/>
  <c r="G16"/>
  <c r="D16"/>
  <c r="G15"/>
  <c r="D15"/>
  <c r="G14"/>
  <c r="D14"/>
  <c r="G13"/>
  <c r="D13"/>
  <c r="D27" s="1"/>
  <c r="G30" i="4"/>
  <c r="G31" s="1"/>
  <c r="F30"/>
  <c r="I28"/>
  <c r="I27"/>
  <c r="J27" s="1"/>
  <c r="B27"/>
  <c r="I26"/>
  <c r="I25"/>
  <c r="I24"/>
  <c r="I23"/>
  <c r="I22"/>
  <c r="I21"/>
  <c r="I20"/>
  <c r="I19"/>
  <c r="I18"/>
  <c r="F18"/>
  <c r="I17"/>
  <c r="F17"/>
  <c r="I16"/>
  <c r="F16"/>
  <c r="F29" s="1"/>
  <c r="I15"/>
  <c r="I14"/>
  <c r="I29" s="1"/>
  <c r="D14"/>
  <c r="C21" i="3"/>
  <c r="B21"/>
  <c r="D20"/>
  <c r="D19"/>
  <c r="D18"/>
  <c r="D17"/>
  <c r="D16"/>
  <c r="D15"/>
  <c r="D14"/>
  <c r="D13"/>
  <c r="D21" s="1"/>
  <c r="F31" i="2"/>
  <c r="F37" s="1"/>
  <c r="E31"/>
  <c r="E37" s="1"/>
  <c r="D31"/>
  <c r="C31"/>
  <c r="G30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31" s="1"/>
  <c r="D31" i="1"/>
  <c r="C31"/>
  <c r="E30"/>
  <c r="E28"/>
  <c r="E27"/>
  <c r="E26"/>
  <c r="E25"/>
  <c r="E24"/>
  <c r="E23"/>
  <c r="E22"/>
  <c r="E21"/>
  <c r="E20"/>
  <c r="E19"/>
  <c r="E18"/>
  <c r="E17"/>
  <c r="E16"/>
  <c r="E15"/>
  <c r="E14"/>
  <c r="E35" i="9" l="1"/>
  <c r="E27" i="8"/>
  <c r="G40"/>
  <c r="E15"/>
  <c r="D40"/>
  <c r="F40"/>
  <c r="F42" s="1"/>
  <c r="F25" i="6"/>
  <c r="G27" i="5"/>
  <c r="H31" i="4"/>
  <c r="E31" i="1"/>
  <c r="G46" i="8"/>
  <c r="G42"/>
  <c r="H40"/>
  <c r="D28" i="7"/>
  <c r="D40"/>
  <c r="C41" s="1"/>
  <c r="C42" s="1"/>
  <c r="D42" s="1"/>
  <c r="D46" i="8"/>
  <c r="E40"/>
  <c r="D42"/>
  <c r="C29" i="10"/>
  <c r="D11"/>
  <c r="D31" s="1"/>
  <c r="F31" i="4"/>
  <c r="F29" i="5"/>
  <c r="E47"/>
  <c r="D26" i="7"/>
  <c r="B38"/>
  <c r="H38" i="8"/>
  <c r="C93" i="10"/>
  <c r="C94"/>
  <c r="D94" s="1"/>
  <c r="C95"/>
  <c r="D95" s="1"/>
  <c r="C96"/>
  <c r="D96" s="1"/>
  <c r="C97"/>
  <c r="D97" s="1"/>
  <c r="C98"/>
  <c r="D98" s="1"/>
  <c r="C99"/>
  <c r="D99" s="1"/>
  <c r="C100"/>
  <c r="D100" s="1"/>
  <c r="C101"/>
  <c r="D101" s="1"/>
  <c r="E34" i="8"/>
  <c r="C103" i="10" l="1"/>
  <c r="D93"/>
  <c r="B88" s="1"/>
  <c r="C31"/>
  <c r="D29"/>
</calcChain>
</file>

<file path=xl/sharedStrings.xml><?xml version="1.0" encoding="utf-8"?>
<sst xmlns="http://schemas.openxmlformats.org/spreadsheetml/2006/main" count="456" uniqueCount="228">
  <si>
    <t xml:space="preserve">Размер платы </t>
  </si>
  <si>
    <t xml:space="preserve">за содержание и ремонт жилого помещения для собственников </t>
  </si>
  <si>
    <t>на 2020 год</t>
  </si>
  <si>
    <t>МКД ул.Орджоникдзе 13/1</t>
  </si>
  <si>
    <t>Наименование услуг и работ</t>
  </si>
  <si>
    <t>Размер платы, руб за 1 кв.м общей площади жилого помещения за содержание и текущий ремонт общего имущества</t>
  </si>
  <si>
    <t>Управление,содержание и ремонт жилого помещения, в том числе:</t>
  </si>
  <si>
    <t>2020 год</t>
  </si>
  <si>
    <t>тариф 2020</t>
  </si>
  <si>
    <t>Изменение</t>
  </si>
  <si>
    <t>Организация работ по содержанию и ремонту общего имущества</t>
  </si>
  <si>
    <t>Организация работ по предоставлению информации в электронном виде</t>
  </si>
  <si>
    <t>Организация работ по расчету платы ОДН</t>
  </si>
  <si>
    <t>Поверка состояния,выявление повреждений</t>
  </si>
  <si>
    <t>Обслуживание общедомового прибора учета тепловой энергии (в текущем ремонте)</t>
  </si>
  <si>
    <t>Проверка и очитска от снежных навесов кровель,козырьков,водоприемных воронок</t>
  </si>
  <si>
    <t>Техническое обслуживание систем вентиляции,  водоснабжения (холодного и горячего), отопления, водоотведения,дымоудаления, электрооборудования</t>
  </si>
  <si>
    <t>Уборка помещений, входящих в состав общего имущества,влажная протирка подоконников,перил,дверей,мытье окон</t>
  </si>
  <si>
    <t>Очистка придомовой территории,уборка и выкашивание газонов,уборка контейнерных площадок</t>
  </si>
  <si>
    <t>Работы, выполняемые в целях надлежащего содержания мусоропроводов</t>
  </si>
  <si>
    <t>Содержание и обслуживание лифтов.Страхование лифтов</t>
  </si>
  <si>
    <t>Дератизация, дезинсекция</t>
  </si>
  <si>
    <t>Утилизация ртуто-содержащикх ламп</t>
  </si>
  <si>
    <t xml:space="preserve">Работы по обеспечению требований пожарной безопасности 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</si>
  <si>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выполнение заявок населения </t>
  </si>
  <si>
    <t xml:space="preserve">Текущий ремонт  </t>
  </si>
  <si>
    <t>Плата за управление,содеражание и ремонт жилого помещения всего</t>
  </si>
  <si>
    <t>ОДН эл/энергия</t>
  </si>
  <si>
    <t>ОДН ХВС</t>
  </si>
  <si>
    <t>ОДН ГВС</t>
  </si>
  <si>
    <t>ИТОГО  ОДН</t>
  </si>
  <si>
    <t>Всего с ОДН</t>
  </si>
  <si>
    <t>Добровольского 7</t>
  </si>
  <si>
    <t>Размер платы, руб  за 1кв.м общей площади жилого помещения за содержание и текущий ремонт общего имущества</t>
  </si>
  <si>
    <t>в рублях 2994,1 кв.м общей площади МКД</t>
  </si>
  <si>
    <t>2016 год</t>
  </si>
  <si>
    <t>увелич.</t>
  </si>
  <si>
    <t>2019 год</t>
  </si>
  <si>
    <t>изменение</t>
  </si>
  <si>
    <t>Организация работ по расчету платы за хол.,гор. воду,эл/эн,потребл.при содержании общего имущ-ва в МКД</t>
  </si>
  <si>
    <t>Проверка состояния, выявление повреждений</t>
  </si>
  <si>
    <t>Техническое обслуживание систем водоснабжения (холодного и горячего), отопления, водоотведения, электрооборудования</t>
  </si>
  <si>
    <t>Техническое обслуживание систем вентиляции</t>
  </si>
  <si>
    <t>Работы, выполняемые в целях надлежащего содержание лифтов</t>
  </si>
  <si>
    <t>Страхование лифтов</t>
  </si>
  <si>
    <t>Уборка помещений, входящих в состав общего имущества, влажная протирка подоконников, мытьё окон</t>
  </si>
  <si>
    <t xml:space="preserve">Очистка придомовой територии (в холодный период года-очистка от снега, льда, наледи, посыпка песком, в тёплый период года-подметание и уборка придомовой территории от мусора, очистка урн) </t>
  </si>
  <si>
    <t>Уборка контейнерных площадок</t>
  </si>
  <si>
    <t>Уборка и выкашевание газонов</t>
  </si>
  <si>
    <t>Организация мест накопления отработанных ртутьсодержащих ламп и их передача в спецализированные организации</t>
  </si>
  <si>
    <t xml:space="preserve">Обеспечение устранения аварий </t>
  </si>
  <si>
    <t>Приобретение инвентаря и спец одежды</t>
  </si>
  <si>
    <t xml:space="preserve">Текущий ремонт </t>
  </si>
  <si>
    <t>Плата за холодную воду,потребляемые при содержании  общего имущества многоквартирного дома</t>
  </si>
  <si>
    <t>Плата за горячую воду,потребляемые при содержании  общего имущества многоквартирного дома</t>
  </si>
  <si>
    <t>Плата за электрическую ,потребляемые при содержании  общего имущества многоквартирного дома</t>
  </si>
  <si>
    <t>ОДН</t>
  </si>
  <si>
    <t>ИТОГО с ОДН</t>
  </si>
  <si>
    <t xml:space="preserve"> МКД Красный путь 131 </t>
  </si>
  <si>
    <t>Размер платы, руб за 1кв.м общей площади жилого помещения за содержание и текущий ремонт общего имущества</t>
  </si>
  <si>
    <t>в рублях 606,90 кв.м общей площади МКД</t>
  </si>
  <si>
    <t xml:space="preserve"> </t>
  </si>
  <si>
    <t>Очитска кровли от снега,скалывание сосулек</t>
  </si>
  <si>
    <t>Техническое обслуживание систем водоснабжения (холодного,горячего),отопления,водоотведения,электрооборудования,систем вентиляции</t>
  </si>
  <si>
    <t>ТО ВДГО</t>
  </si>
  <si>
    <t>Обеспечение устранения аварий в соответствии с установленными предельными сроками</t>
  </si>
  <si>
    <t>Текущий ремонт</t>
  </si>
  <si>
    <t>фактич.</t>
  </si>
  <si>
    <t xml:space="preserve">      ИТОГО с ОДН</t>
  </si>
  <si>
    <t>11,47+ ОДН факт.</t>
  </si>
  <si>
    <t>Директор ООО "УК "ЭкоДом"</t>
  </si>
  <si>
    <t>Средняя 7</t>
  </si>
  <si>
    <t>увелич</t>
  </si>
  <si>
    <t>НАШ</t>
  </si>
  <si>
    <t xml:space="preserve"> УК ЭкоДом 2019 год</t>
  </si>
  <si>
    <t xml:space="preserve"> УК ЭкоДом 2020 год</t>
  </si>
  <si>
    <t>ВДГО</t>
  </si>
  <si>
    <t>Содержание и обслуживание лифтов</t>
  </si>
  <si>
    <t>Вознаграждение председателя Совета Дома</t>
  </si>
  <si>
    <r>
      <t xml:space="preserve">** -размер платы за содержание жилого помещения для нанимателей жилых помещений ,проживающих в МКД, имеющих все виды благоустройства, оборудованных лифтом и мусоропроводом  изменится, с момента исключения статьи "вывоз ТКО и КБО" и ее включения в квитанцию ОЭК г.Омск, согласно приказов РЭК Омской области на сумму </t>
    </r>
    <r>
      <rPr>
        <b/>
        <sz val="16"/>
        <color theme="1"/>
        <rFont val="Times New Roman"/>
        <family val="1"/>
        <charset val="204"/>
      </rPr>
      <t xml:space="preserve">1,66 руб. за м2 </t>
    </r>
  </si>
  <si>
    <t xml:space="preserve"> Таким образом, тариф составит 21,58 руб. м2+ ОДН </t>
  </si>
  <si>
    <t>*** -размер платы за коммунальные услуги на содержание общего имущества (на ОДН) изменится с момента введения в действие новых тарифов на коммунальные услуги согласно приказов РЭК Омской области</t>
  </si>
  <si>
    <t>Рабиновича 132/134</t>
  </si>
  <si>
    <t>в рублях 2016,80 кв.м общей площади МКД</t>
  </si>
  <si>
    <t>Очистка кровли от снега и скалывание сосулек</t>
  </si>
  <si>
    <t xml:space="preserve">Техническое обслуживание систем вентиляции, водоснабжения  ГХВД ,  электрообор. </t>
  </si>
  <si>
    <t xml:space="preserve">Обслуживание общедомового прибора учета тепловой энергии </t>
  </si>
  <si>
    <t>Уборка помещений, входящих в состав общего имущества, влажная протирка подоконников, мытье окон</t>
  </si>
  <si>
    <t>Очистка придомовой територии, уборка контейнерных площадок</t>
  </si>
  <si>
    <t>Текущий ремонт (в т.ч. приобрет.инвентаря и спец одежды,подготовка МКД к сезонной эксплуатации)</t>
  </si>
  <si>
    <t>без мусора</t>
  </si>
  <si>
    <t>*** Расходы на холодную воду,горячую воду,электрическую энергию,потребляемые при содержании общего имущества МКД,включаются в состав платы  за содержание жилого помещения с 01.01.2017 (В соответствии с Постановлением Правительства РФ от 26.12.2016г. №1498 «О вопросах предоставления коммунальных услуг и содержания общего имущества в многоквартирном доме» и Федеральным законом "О внесении изменений в Жилищный кодекс Российской Федерации и отдельные законодательные акты Российской Федерации" от 29.06.2015 N 176-ФЗ) по индивидуальному расчету, согласно нормативов потребления коммунальных услуг на общедомовые нужды , утвержденных РЭК по Омской области</t>
  </si>
  <si>
    <t>город с мусором</t>
  </si>
  <si>
    <t>город без  мусором</t>
  </si>
  <si>
    <t>Яковлева 8</t>
  </si>
  <si>
    <t>в рублях 3191,90 кв.м общей площади МКД</t>
  </si>
  <si>
    <t>2017 год</t>
  </si>
  <si>
    <t>Техническое обслуживание систем водоснабжения (холодного,горячего),отопления,водоотведения,электрооборудования,вентиляции</t>
  </si>
  <si>
    <t>Уборка помещений, входящих в состав общего имущества</t>
  </si>
  <si>
    <t>ул. Волховстроя 79</t>
  </si>
  <si>
    <t>в рублях 4499,7 кв.м общей площади МКД</t>
  </si>
  <si>
    <t>Техническое обслуживание электрооборудования</t>
  </si>
  <si>
    <t>Техническое обслуживание систем водоснабжения (холодного,горячего),отопления,водоотведения</t>
  </si>
  <si>
    <t>п.26</t>
  </si>
  <si>
    <t>Вознаграждение председателя совета</t>
  </si>
  <si>
    <t>"Утверждаю"</t>
  </si>
  <si>
    <t xml:space="preserve">                                              Котюков А.А.</t>
  </si>
  <si>
    <t>ул. Орджоникидзе 13</t>
  </si>
  <si>
    <t>№ п/п</t>
  </si>
  <si>
    <t>в рублях 14000 кв.м общей площади МКД</t>
  </si>
  <si>
    <t>2019 год  (ГАЗ)</t>
  </si>
  <si>
    <t>2020 год  (ГАЗ)</t>
  </si>
  <si>
    <t>2019 год                                    c электроплитами</t>
  </si>
  <si>
    <t>2020 год                                    c электроплитами</t>
  </si>
  <si>
    <t>Сумма за услуги управления, содержания МКД</t>
  </si>
  <si>
    <t>1.1</t>
  </si>
  <si>
    <t>1.2</t>
  </si>
  <si>
    <t>1.3</t>
  </si>
  <si>
    <t xml:space="preserve">Техническое обслуживание систем  водоснабжения (холодного и горячего), отопления, водоотведения, электрооб. </t>
  </si>
  <si>
    <t>1.4</t>
  </si>
  <si>
    <t>1.5</t>
  </si>
  <si>
    <t>Уборка помещений, входящих в состав общего имущества ,влажная протирка подоконников,мытье окон</t>
  </si>
  <si>
    <t>1.6</t>
  </si>
  <si>
    <t>1.7</t>
  </si>
  <si>
    <t>Чистка территории дома от наледи и снега</t>
  </si>
  <si>
    <t>1.8</t>
  </si>
  <si>
    <t>Очистка придомовой територии,уборка контейнерных площадок</t>
  </si>
  <si>
    <t>1.9</t>
  </si>
  <si>
    <t>1.10</t>
  </si>
  <si>
    <t>1.11</t>
  </si>
  <si>
    <t>Работы по обеспечению требований пожарной безопасности (закрытие подвалов, чердаков)</t>
  </si>
  <si>
    <t>2</t>
  </si>
  <si>
    <t>Контрагенты</t>
  </si>
  <si>
    <t>2.1</t>
  </si>
  <si>
    <t>согласно  договора во исполнении Постановления Администрации г.Омска 29.11.2018 №1188-п</t>
  </si>
  <si>
    <t>2.2</t>
  </si>
  <si>
    <t>2.3</t>
  </si>
  <si>
    <t>2.4</t>
  </si>
  <si>
    <t>Работы, выполняемые в целях надлежащего содержание лифтов, страхование лифтов</t>
  </si>
  <si>
    <t>2.6</t>
  </si>
  <si>
    <t>Техническое обслуживание систем вентиляции,дымоудаления</t>
  </si>
  <si>
    <t>2.7</t>
  </si>
  <si>
    <t>Обеспечение устранения аварий</t>
  </si>
  <si>
    <t>3.1</t>
  </si>
  <si>
    <t>3.2</t>
  </si>
  <si>
    <t>Приобретение инвентаря и спецодежды</t>
  </si>
  <si>
    <t>3.3</t>
  </si>
  <si>
    <t>Подготовка МКД к сезон.эксплуат.</t>
  </si>
  <si>
    <t>Вознаграждение руководства дома</t>
  </si>
  <si>
    <t>Плата за холодную воду,горячую воду,электрическую энергию,птотребляемые при содержании общего имущества в МКД***</t>
  </si>
  <si>
    <t xml:space="preserve"> без мусора</t>
  </si>
  <si>
    <t>ГАЗ</t>
  </si>
  <si>
    <t>Эл/плиты</t>
  </si>
  <si>
    <t>Лукашевича 23а</t>
  </si>
  <si>
    <t>в рублях 13464 кв.м общей площади МКД</t>
  </si>
  <si>
    <t>увеличение</t>
  </si>
  <si>
    <t>Проверка состояния, выявление повреждений, очистка кровли от снега, скалывание сосулек</t>
  </si>
  <si>
    <t>Техническое обслуживание систем  водоснабжения (холодного и горячего), отопления, водоотведения</t>
  </si>
  <si>
    <t>Работы, выполняемые в целях надлежащего содержания мусоропроводов, уборка контейнерных площадок</t>
  </si>
  <si>
    <t>Очистка придомовой территории</t>
  </si>
  <si>
    <t>Уборка и выкашивание газонов,работа грейдеры</t>
  </si>
  <si>
    <t>Содержание систем внутридомового газового оборудования</t>
  </si>
  <si>
    <t>Диагностика ВДГО</t>
  </si>
  <si>
    <t>Техническое обслуживание систем вентялции</t>
  </si>
  <si>
    <t>Организация мест накопления отработанных ртутьсодержащих ламп и их передача в специализированные организации</t>
  </si>
  <si>
    <t>Инвентарь,спецодежда</t>
  </si>
  <si>
    <t>Работы по обеспечению комплексного обслуживания МКД</t>
  </si>
  <si>
    <t>Вознаграждение Совету дома</t>
  </si>
  <si>
    <t>26,51+ ОДН факт.</t>
  </si>
  <si>
    <t>дагностика ВДГО</t>
  </si>
  <si>
    <t>диагностика вентиляции 3 года</t>
  </si>
  <si>
    <t>Перелета 12/1</t>
  </si>
  <si>
    <t>в рублях 19040 кв.м общей площади МКД</t>
  </si>
  <si>
    <t>Организация работ по управлению  МКД</t>
  </si>
  <si>
    <t>Предоставление информации в электронном виде</t>
  </si>
  <si>
    <t>Проверка состояния, выявление повреждений (мастер)</t>
  </si>
  <si>
    <t>Обслуживание общедомового прибора учёта тепловой энергии</t>
  </si>
  <si>
    <t xml:space="preserve">Техническое обслуживание систем водоснабжения (холодного и горячего), отопления, водоотведения, электрооборудования, </t>
  </si>
  <si>
    <t xml:space="preserve">Страхование лифтов </t>
  </si>
  <si>
    <t>Уборка помещений, входящих в состав общего имущества , влажная протирка подоконников, мытье окон</t>
  </si>
  <si>
    <t>Дератизация, дезинсекция (мастер)</t>
  </si>
  <si>
    <t>Очистка придомовой територии , очистка контейнерных площадок (дворник)</t>
  </si>
  <si>
    <t>Организация мест накопления отработанных ртутьсодержащих ламп и их передача в спецализированные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</si>
  <si>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Оплата представителю собственников (с налогами и  соц вып.)</t>
  </si>
  <si>
    <t>Экономическая обоснованность повышения статьи "организация работ по управлению МКД"</t>
  </si>
  <si>
    <t xml:space="preserve">Тариф </t>
  </si>
  <si>
    <t>2014-2018 год</t>
  </si>
  <si>
    <t>тариф без АПУ</t>
  </si>
  <si>
    <t xml:space="preserve">по договору </t>
  </si>
  <si>
    <t>Экономическая обоснованность введения статьи "Организация работ по предоставлению информации в электронном виде"</t>
  </si>
  <si>
    <t xml:space="preserve">Предоставление информации в электронном виде </t>
  </si>
  <si>
    <t>ООО Технология и Сервис (ГисЖКХ)</t>
  </si>
  <si>
    <t>Сотрудник по ведению сайта: Реформа ЖКХ,офиц.сайт организации (з/пл+налоги)</t>
  </si>
  <si>
    <t>АПУ</t>
  </si>
  <si>
    <t>площадь</t>
  </si>
  <si>
    <t>Сумма в руб.с МКД                        з/пл сотрудника</t>
  </si>
  <si>
    <t xml:space="preserve"> руб.с М2</t>
  </si>
  <si>
    <t>Лукашевича</t>
  </si>
  <si>
    <t>Орджоникидзе 13</t>
  </si>
  <si>
    <t>Волховстроя</t>
  </si>
  <si>
    <t>Рабиновича</t>
  </si>
  <si>
    <t>Красный Путь 131</t>
  </si>
  <si>
    <t>Звертяева 2а</t>
  </si>
  <si>
    <t>ИТОГО</t>
  </si>
  <si>
    <t>МКД ул. Звездная 2А</t>
  </si>
  <si>
    <t>Текущий тариф</t>
  </si>
  <si>
    <t>Тариф 2018</t>
  </si>
  <si>
    <t>Тариф 2019</t>
  </si>
  <si>
    <t>Тариф 2020</t>
  </si>
  <si>
    <t>Управление  многоквартирным домом:</t>
  </si>
  <si>
    <t>Содержание  общего имущества:</t>
  </si>
  <si>
    <t>Техническое обслуживание систем водоснабжения (холодного и горячего), отопления, водоотведения,электрооборудования</t>
  </si>
  <si>
    <t>2.8</t>
  </si>
  <si>
    <t>2.9</t>
  </si>
  <si>
    <t>3</t>
  </si>
  <si>
    <r>
      <rPr>
        <b/>
        <sz val="10"/>
        <color rgb="FF000000"/>
        <rFont val="Times New Roman"/>
        <family val="1"/>
        <charset val="204"/>
      </rPr>
      <t xml:space="preserve">Текущий ремонт </t>
    </r>
    <r>
      <rPr>
        <sz val="10"/>
        <color rgb="FF000000"/>
        <rFont val="Times New Roman"/>
        <family val="1"/>
        <charset val="204"/>
      </rPr>
      <t xml:space="preserve"> (в т.ч. приобретение инвентаря и спецодежды, подготовка МКД к межсезонной эксплуатации)</t>
    </r>
  </si>
  <si>
    <t>ФАКТ</t>
  </si>
  <si>
    <t>ИТОГО ТАРИФ за м2 с ОДН</t>
  </si>
  <si>
    <t>24,37+ ОДН факт</t>
  </si>
  <si>
    <t>ё</t>
  </si>
  <si>
    <t xml:space="preserve">Утверждаю                                     </t>
  </si>
  <si>
    <t>Утверждаю</t>
  </si>
  <si>
    <t>Директор ООО "УК "ЭкоДОМ"</t>
  </si>
  <si>
    <t>______________Д.В.Заворина</t>
  </si>
  <si>
    <t>Плата за холодную воду, горячую воду, электрическую энергию, потребляемые при содержании общего имущества в многоквартирном доме</t>
  </si>
  <si>
    <t>По факту</t>
  </si>
  <si>
    <t xml:space="preserve">ИТОГО </t>
  </si>
  <si>
    <t>Плата за холодную воду,горячую воду,электрическую энергию,птотребляемые при содержании общего имущества в МКД</t>
  </si>
</sst>
</file>

<file path=xl/styles.xml><?xml version="1.0" encoding="utf-8"?>
<styleSheet xmlns="http://schemas.openxmlformats.org/spreadsheetml/2006/main">
  <numFmts count="1">
    <numFmt numFmtId="164" formatCode="0.0000"/>
  </numFmts>
  <fonts count="5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3366FF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/>
  </cellStyleXfs>
  <cellXfs count="64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Border="1" applyAlignment="1">
      <alignment horizontal="center" wrapText="1"/>
    </xf>
    <xf numFmtId="0" fontId="9" fillId="0" borderId="7" xfId="2" applyFont="1" applyBorder="1" applyAlignment="1">
      <alignment horizontal="center" vertical="center" wrapText="1"/>
    </xf>
    <xf numFmtId="4" fontId="9" fillId="0" borderId="8" xfId="2" applyNumberFormat="1" applyFont="1" applyBorder="1" applyAlignment="1">
      <alignment horizontal="center" vertical="center"/>
    </xf>
    <xf numFmtId="4" fontId="9" fillId="0" borderId="9" xfId="2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4" fontId="11" fillId="0" borderId="11" xfId="2" applyNumberFormat="1" applyFont="1" applyBorder="1"/>
    <xf numFmtId="4" fontId="3" fillId="0" borderId="10" xfId="0" applyNumberFormat="1" applyFont="1" applyBorder="1"/>
    <xf numFmtId="0" fontId="10" fillId="0" borderId="12" xfId="0" applyFont="1" applyFill="1" applyBorder="1" applyAlignment="1">
      <alignment vertical="center" wrapText="1"/>
    </xf>
    <xf numFmtId="4" fontId="11" fillId="0" borderId="12" xfId="2" applyNumberFormat="1" applyFont="1" applyFill="1" applyBorder="1"/>
    <xf numFmtId="4" fontId="12" fillId="2" borderId="12" xfId="2" applyNumberFormat="1" applyFont="1" applyFill="1" applyBorder="1"/>
    <xf numFmtId="4" fontId="13" fillId="2" borderId="12" xfId="0" applyNumberFormat="1" applyFont="1" applyFill="1" applyBorder="1"/>
    <xf numFmtId="4" fontId="11" fillId="0" borderId="12" xfId="2" applyNumberFormat="1" applyFont="1" applyBorder="1"/>
    <xf numFmtId="4" fontId="3" fillId="0" borderId="12" xfId="0" applyNumberFormat="1" applyFont="1" applyBorder="1"/>
    <xf numFmtId="0" fontId="10" fillId="0" borderId="11" xfId="0" applyFont="1" applyFill="1" applyBorder="1" applyAlignment="1">
      <alignment vertical="center" wrapText="1"/>
    </xf>
    <xf numFmtId="4" fontId="11" fillId="0" borderId="11" xfId="2" applyNumberFormat="1" applyFont="1" applyFill="1" applyBorder="1"/>
    <xf numFmtId="0" fontId="10" fillId="0" borderId="13" xfId="0" applyFont="1" applyBorder="1" applyAlignment="1">
      <alignment vertical="center" wrapText="1"/>
    </xf>
    <xf numFmtId="4" fontId="11" fillId="0" borderId="14" xfId="2" applyNumberFormat="1" applyFont="1" applyBorder="1"/>
    <xf numFmtId="4" fontId="3" fillId="0" borderId="13" xfId="0" applyNumberFormat="1" applyFont="1" applyBorder="1"/>
    <xf numFmtId="0" fontId="14" fillId="3" borderId="7" xfId="0" applyFont="1" applyFill="1" applyBorder="1" applyAlignment="1">
      <alignment vertical="center" wrapText="1"/>
    </xf>
    <xf numFmtId="4" fontId="14" fillId="3" borderId="9" xfId="0" applyNumberFormat="1" applyFont="1" applyFill="1" applyBorder="1" applyAlignment="1">
      <alignment horizontal="center" vertical="center"/>
    </xf>
    <xf numFmtId="4" fontId="1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5" fillId="0" borderId="15" xfId="0" applyFont="1" applyFill="1" applyBorder="1" applyAlignment="1">
      <alignment horizontal="center"/>
    </xf>
    <xf numFmtId="0" fontId="3" fillId="0" borderId="0" xfId="0" applyFont="1" applyFill="1"/>
    <xf numFmtId="0" fontId="5" fillId="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4" fontId="17" fillId="0" borderId="0" xfId="0" applyNumberFormat="1" applyFont="1" applyAlignment="1">
      <alignment horizontal="right"/>
    </xf>
    <xf numFmtId="4" fontId="3" fillId="0" borderId="0" xfId="0" applyNumberFormat="1" applyFont="1"/>
    <xf numFmtId="0" fontId="18" fillId="0" borderId="0" xfId="0" applyFont="1"/>
    <xf numFmtId="0" fontId="7" fillId="0" borderId="0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wrapText="1"/>
    </xf>
    <xf numFmtId="4" fontId="12" fillId="0" borderId="24" xfId="0" applyNumberFormat="1" applyFont="1" applyFill="1" applyBorder="1" applyAlignment="1">
      <alignment horizont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4" borderId="26" xfId="0" applyFont="1" applyFill="1" applyBorder="1" applyAlignment="1">
      <alignment wrapText="1"/>
    </xf>
    <xf numFmtId="0" fontId="11" fillId="4" borderId="10" xfId="0" applyFont="1" applyFill="1" applyBorder="1" applyAlignment="1">
      <alignment horizontal="center" wrapText="1"/>
    </xf>
    <xf numFmtId="2" fontId="11" fillId="4" borderId="26" xfId="0" applyNumberFormat="1" applyFont="1" applyFill="1" applyBorder="1" applyAlignment="1">
      <alignment horizontal="center" wrapText="1"/>
    </xf>
    <xf numFmtId="2" fontId="11" fillId="4" borderId="27" xfId="0" applyNumberFormat="1" applyFont="1" applyFill="1" applyBorder="1" applyAlignment="1">
      <alignment horizontal="right" wrapText="1"/>
    </xf>
    <xf numFmtId="2" fontId="11" fillId="4" borderId="10" xfId="0" applyNumberFormat="1" applyFont="1" applyFill="1" applyBorder="1" applyAlignment="1">
      <alignment horizontal="right" wrapText="1"/>
    </xf>
    <xf numFmtId="0" fontId="11" fillId="4" borderId="28" xfId="0" applyFont="1" applyFill="1" applyBorder="1" applyAlignment="1">
      <alignment wrapText="1"/>
    </xf>
    <xf numFmtId="0" fontId="11" fillId="4" borderId="12" xfId="0" applyFont="1" applyFill="1" applyBorder="1" applyAlignment="1">
      <alignment horizontal="center" wrapText="1"/>
    </xf>
    <xf numFmtId="0" fontId="11" fillId="4" borderId="28" xfId="0" applyFont="1" applyFill="1" applyBorder="1" applyAlignment="1">
      <alignment horizontal="center" wrapText="1"/>
    </xf>
    <xf numFmtId="0" fontId="11" fillId="4" borderId="29" xfId="0" applyFont="1" applyFill="1" applyBorder="1" applyAlignment="1">
      <alignment horizontal="right" wrapText="1"/>
    </xf>
    <xf numFmtId="2" fontId="11" fillId="4" borderId="12" xfId="0" applyNumberFormat="1" applyFont="1" applyFill="1" applyBorder="1" applyAlignment="1">
      <alignment horizontal="right" wrapText="1"/>
    </xf>
    <xf numFmtId="0" fontId="11" fillId="0" borderId="28" xfId="0" applyFont="1" applyFill="1" applyBorder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right" wrapText="1"/>
    </xf>
    <xf numFmtId="2" fontId="11" fillId="0" borderId="12" xfId="0" applyNumberFormat="1" applyFont="1" applyFill="1" applyBorder="1" applyAlignment="1">
      <alignment horizontal="right" wrapText="1"/>
    </xf>
    <xf numFmtId="2" fontId="11" fillId="0" borderId="29" xfId="0" applyNumberFormat="1" applyFont="1" applyFill="1" applyBorder="1" applyAlignment="1">
      <alignment horizontal="right" wrapText="1"/>
    </xf>
    <xf numFmtId="0" fontId="11" fillId="0" borderId="30" xfId="0" applyFont="1" applyFill="1" applyBorder="1" applyAlignment="1">
      <alignment wrapText="1"/>
    </xf>
    <xf numFmtId="4" fontId="11" fillId="0" borderId="12" xfId="0" applyNumberFormat="1" applyFont="1" applyFill="1" applyBorder="1"/>
    <xf numFmtId="4" fontId="12" fillId="0" borderId="28" xfId="0" applyNumberFormat="1" applyFont="1" applyFill="1" applyBorder="1"/>
    <xf numFmtId="4" fontId="11" fillId="0" borderId="31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center" wrapText="1"/>
    </xf>
    <xf numFmtId="0" fontId="11" fillId="0" borderId="32" xfId="0" applyFont="1" applyFill="1" applyBorder="1" applyAlignment="1">
      <alignment horizontal="center" wrapText="1"/>
    </xf>
    <xf numFmtId="2" fontId="11" fillId="2" borderId="12" xfId="0" applyNumberFormat="1" applyFont="1" applyFill="1" applyBorder="1" applyAlignment="1">
      <alignment horizontal="right" wrapText="1"/>
    </xf>
    <xf numFmtId="0" fontId="20" fillId="0" borderId="0" xfId="0" applyFont="1" applyAlignment="1">
      <alignment wrapText="1"/>
    </xf>
    <xf numFmtId="0" fontId="11" fillId="4" borderId="33" xfId="0" applyFont="1" applyFill="1" applyBorder="1" applyAlignment="1">
      <alignment wrapText="1"/>
    </xf>
    <xf numFmtId="0" fontId="11" fillId="4" borderId="13" xfId="0" applyFont="1" applyFill="1" applyBorder="1" applyAlignment="1">
      <alignment horizontal="center" wrapText="1"/>
    </xf>
    <xf numFmtId="0" fontId="11" fillId="4" borderId="33" xfId="0" applyFont="1" applyFill="1" applyBorder="1" applyAlignment="1">
      <alignment horizontal="center" wrapText="1"/>
    </xf>
    <xf numFmtId="0" fontId="11" fillId="4" borderId="34" xfId="0" applyFont="1" applyFill="1" applyBorder="1" applyAlignment="1">
      <alignment horizontal="right" wrapText="1"/>
    </xf>
    <xf numFmtId="2" fontId="11" fillId="4" borderId="13" xfId="0" applyNumberFormat="1" applyFont="1" applyFill="1" applyBorder="1" applyAlignment="1">
      <alignment horizontal="right" wrapText="1"/>
    </xf>
    <xf numFmtId="0" fontId="21" fillId="3" borderId="5" xfId="0" applyFont="1" applyFill="1" applyBorder="1" applyAlignment="1">
      <alignment horizontal="center" vertical="center" wrapText="1"/>
    </xf>
    <xf numFmtId="4" fontId="19" fillId="3" borderId="8" xfId="0" applyNumberFormat="1" applyFont="1" applyFill="1" applyBorder="1"/>
    <xf numFmtId="4" fontId="19" fillId="3" borderId="5" xfId="0" applyNumberFormat="1" applyFont="1" applyFill="1" applyBorder="1"/>
    <xf numFmtId="4" fontId="22" fillId="3" borderId="35" xfId="0" applyNumberFormat="1" applyFont="1" applyFill="1" applyBorder="1"/>
    <xf numFmtId="9" fontId="20" fillId="0" borderId="0" xfId="1" applyFont="1"/>
    <xf numFmtId="0" fontId="3" fillId="0" borderId="36" xfId="0" applyFont="1" applyFill="1" applyBorder="1" applyAlignment="1">
      <alignment wrapText="1"/>
    </xf>
    <xf numFmtId="4" fontId="19" fillId="0" borderId="19" xfId="0" applyNumberFormat="1" applyFont="1" applyFill="1" applyBorder="1"/>
    <xf numFmtId="4" fontId="19" fillId="0" borderId="20" xfId="0" applyNumberFormat="1" applyFont="1" applyFill="1" applyBorder="1"/>
    <xf numFmtId="4" fontId="11" fillId="0" borderId="37" xfId="0" applyNumberFormat="1" applyFont="1" applyFill="1" applyBorder="1"/>
    <xf numFmtId="0" fontId="3" fillId="0" borderId="16" xfId="0" applyFont="1" applyFill="1" applyBorder="1" applyAlignment="1">
      <alignment wrapText="1"/>
    </xf>
    <xf numFmtId="4" fontId="19" fillId="0" borderId="0" xfId="0" applyNumberFormat="1" applyFont="1" applyFill="1" applyBorder="1"/>
    <xf numFmtId="4" fontId="11" fillId="0" borderId="31" xfId="0" applyNumberFormat="1" applyFont="1" applyFill="1" applyBorder="1"/>
    <xf numFmtId="0" fontId="3" fillId="0" borderId="17" xfId="0" applyFont="1" applyFill="1" applyBorder="1" applyAlignment="1">
      <alignment wrapText="1"/>
    </xf>
    <xf numFmtId="4" fontId="11" fillId="0" borderId="38" xfId="0" applyNumberFormat="1" applyFont="1" applyFill="1" applyBorder="1"/>
    <xf numFmtId="0" fontId="19" fillId="4" borderId="18" xfId="0" applyFont="1" applyFill="1" applyBorder="1" applyAlignment="1">
      <alignment horizontal="center" vertical="center" wrapText="1"/>
    </xf>
    <xf numFmtId="4" fontId="12" fillId="4" borderId="9" xfId="0" applyNumberFormat="1" applyFont="1" applyFill="1" applyBorder="1"/>
    <xf numFmtId="4" fontId="12" fillId="4" borderId="39" xfId="0" applyNumberFormat="1" applyFont="1" applyFill="1" applyBorder="1"/>
    <xf numFmtId="4" fontId="12" fillId="4" borderId="25" xfId="0" applyNumberFormat="1" applyFont="1" applyFill="1" applyBorder="1" applyAlignment="1">
      <alignment horizontal="right" vertical="center"/>
    </xf>
    <xf numFmtId="4" fontId="23" fillId="3" borderId="25" xfId="0" applyNumberFormat="1" applyFont="1" applyFill="1" applyBorder="1" applyAlignment="1">
      <alignment horizontal="right"/>
    </xf>
    <xf numFmtId="4" fontId="6" fillId="0" borderId="0" xfId="0" applyNumberFormat="1" applyFont="1" applyAlignment="1"/>
    <xf numFmtId="0" fontId="6" fillId="0" borderId="0" xfId="0" applyFont="1" applyAlignment="1"/>
    <xf numFmtId="0" fontId="24" fillId="0" borderId="0" xfId="0" applyFont="1"/>
    <xf numFmtId="2" fontId="2" fillId="0" borderId="0" xfId="0" applyNumberFormat="1" applyFont="1"/>
    <xf numFmtId="4" fontId="2" fillId="0" borderId="0" xfId="0" applyNumberFormat="1" applyFont="1"/>
    <xf numFmtId="4" fontId="16" fillId="0" borderId="0" xfId="0" applyNumberFormat="1" applyFont="1"/>
    <xf numFmtId="0" fontId="2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Font="1" applyBorder="1"/>
    <xf numFmtId="0" fontId="2" fillId="0" borderId="0" xfId="0" applyFont="1" applyAlignment="1">
      <alignment horizontal="center"/>
    </xf>
    <xf numFmtId="0" fontId="25" fillId="0" borderId="0" xfId="0" applyFont="1"/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" fontId="5" fillId="0" borderId="9" xfId="0" applyNumberFormat="1" applyFont="1" applyBorder="1" applyAlignment="1">
      <alignment horizontal="center" vertical="center"/>
    </xf>
    <xf numFmtId="4" fontId="25" fillId="0" borderId="0" xfId="0" applyNumberFormat="1" applyFont="1"/>
    <xf numFmtId="4" fontId="13" fillId="2" borderId="11" xfId="0" applyNumberFormat="1" applyFont="1" applyFill="1" applyBorder="1" applyAlignment="1">
      <alignment horizontal="right"/>
    </xf>
    <xf numFmtId="0" fontId="3" fillId="0" borderId="41" xfId="2" applyFont="1" applyFill="1" applyBorder="1" applyAlignment="1">
      <alignment wrapText="1"/>
    </xf>
    <xf numFmtId="4" fontId="3" fillId="0" borderId="12" xfId="0" applyNumberFormat="1" applyFont="1" applyFill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3" fillId="0" borderId="32" xfId="0" applyFont="1" applyFill="1" applyBorder="1" applyAlignment="1">
      <alignment wrapText="1"/>
    </xf>
    <xf numFmtId="4" fontId="3" fillId="0" borderId="11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wrapText="1"/>
    </xf>
    <xf numFmtId="0" fontId="13" fillId="0" borderId="28" xfId="0" applyFont="1" applyFill="1" applyBorder="1" applyAlignment="1">
      <alignment wrapText="1"/>
    </xf>
    <xf numFmtId="4" fontId="13" fillId="2" borderId="12" xfId="0" applyNumberFormat="1" applyFont="1" applyFill="1" applyBorder="1" applyAlignment="1">
      <alignment horizontal="right"/>
    </xf>
    <xf numFmtId="4" fontId="3" fillId="2" borderId="11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/>
    </xf>
    <xf numFmtId="0" fontId="21" fillId="3" borderId="7" xfId="0" applyFont="1" applyFill="1" applyBorder="1" applyAlignment="1">
      <alignment wrapText="1"/>
    </xf>
    <xf numFmtId="4" fontId="21" fillId="3" borderId="9" xfId="0" applyNumberFormat="1" applyFont="1" applyFill="1" applyBorder="1"/>
    <xf numFmtId="2" fontId="20" fillId="0" borderId="0" xfId="0" applyNumberFormat="1" applyFont="1"/>
    <xf numFmtId="0" fontId="20" fillId="0" borderId="0" xfId="0" applyFont="1"/>
    <xf numFmtId="0" fontId="26" fillId="0" borderId="0" xfId="0" applyFont="1"/>
    <xf numFmtId="0" fontId="3" fillId="0" borderId="32" xfId="0" applyFont="1" applyBorder="1" applyAlignment="1">
      <alignment wrapText="1"/>
    </xf>
    <xf numFmtId="0" fontId="27" fillId="0" borderId="0" xfId="0" applyFont="1"/>
    <xf numFmtId="0" fontId="28" fillId="0" borderId="0" xfId="0" applyFont="1"/>
    <xf numFmtId="0" fontId="19" fillId="4" borderId="7" xfId="0" applyFont="1" applyFill="1" applyBorder="1" applyAlignment="1">
      <alignment horizontal="center" vertical="center" wrapText="1"/>
    </xf>
    <xf numFmtId="4" fontId="19" fillId="4" borderId="9" xfId="0" applyNumberFormat="1" applyFont="1" applyFill="1" applyBorder="1" applyAlignment="1">
      <alignment horizontal="center" vertical="center"/>
    </xf>
    <xf numFmtId="0" fontId="21" fillId="3" borderId="7" xfId="0" applyFont="1" applyFill="1" applyBorder="1" applyAlignment="1">
      <alignment horizontal="center" wrapText="1"/>
    </xf>
    <xf numFmtId="4" fontId="21" fillId="3" borderId="9" xfId="0" applyNumberFormat="1" applyFont="1" applyFill="1" applyBorder="1" applyAlignment="1">
      <alignment horizontal="center" vertical="center"/>
    </xf>
    <xf numFmtId="4" fontId="29" fillId="0" borderId="0" xfId="0" applyNumberFormat="1" applyFont="1"/>
    <xf numFmtId="2" fontId="6" fillId="0" borderId="0" xfId="0" applyNumberFormat="1" applyFont="1"/>
    <xf numFmtId="0" fontId="20" fillId="0" borderId="0" xfId="0" applyFont="1" applyBorder="1"/>
    <xf numFmtId="4" fontId="20" fillId="0" borderId="0" xfId="0" applyNumberFormat="1" applyFont="1" applyBorder="1"/>
    <xf numFmtId="0" fontId="11" fillId="0" borderId="0" xfId="0" applyFont="1" applyAlignment="1">
      <alignment horizontal="center" vertical="center" wrapText="1"/>
    </xf>
    <xf numFmtId="0" fontId="30" fillId="0" borderId="0" xfId="0" applyFont="1"/>
    <xf numFmtId="0" fontId="2" fillId="0" borderId="3" xfId="0" applyFont="1" applyBorder="1" applyAlignment="1">
      <alignment wrapText="1"/>
    </xf>
    <xf numFmtId="0" fontId="2" fillId="0" borderId="4" xfId="0" applyFont="1" applyBorder="1"/>
    <xf numFmtId="0" fontId="2" fillId="0" borderId="21" xfId="0" applyFont="1" applyBorder="1" applyAlignment="1">
      <alignment wrapText="1"/>
    </xf>
    <xf numFmtId="4" fontId="9" fillId="0" borderId="18" xfId="2" applyNumberFormat="1" applyFont="1" applyBorder="1" applyAlignment="1">
      <alignment horizontal="center"/>
    </xf>
    <xf numFmtId="4" fontId="9" fillId="0" borderId="23" xfId="2" applyNumberFormat="1" applyFont="1" applyBorder="1" applyAlignment="1">
      <alignment horizontal="center"/>
    </xf>
    <xf numFmtId="4" fontId="9" fillId="0" borderId="25" xfId="2" applyNumberFormat="1" applyFont="1" applyBorder="1" applyAlignment="1">
      <alignment horizontal="center" vertical="center"/>
    </xf>
    <xf numFmtId="0" fontId="10" fillId="0" borderId="32" xfId="0" applyFont="1" applyFill="1" applyBorder="1" applyAlignment="1">
      <alignment vertical="center" wrapText="1"/>
    </xf>
    <xf numFmtId="4" fontId="11" fillId="0" borderId="15" xfId="2" applyNumberFormat="1" applyFont="1" applyFill="1" applyBorder="1"/>
    <xf numFmtId="4" fontId="11" fillId="0" borderId="43" xfId="2" applyNumberFormat="1" applyFont="1" applyFill="1" applyBorder="1"/>
    <xf numFmtId="4" fontId="11" fillId="0" borderId="29" xfId="2" applyNumberFormat="1" applyFont="1" applyFill="1" applyBorder="1"/>
    <xf numFmtId="4" fontId="12" fillId="2" borderId="11" xfId="2" applyNumberFormat="1" applyFont="1" applyFill="1" applyBorder="1"/>
    <xf numFmtId="0" fontId="10" fillId="0" borderId="28" xfId="0" applyFont="1" applyFill="1" applyBorder="1" applyAlignment="1">
      <alignment vertical="center" wrapText="1"/>
    </xf>
    <xf numFmtId="4" fontId="11" fillId="0" borderId="16" xfId="2" applyNumberFormat="1" applyFont="1" applyFill="1" applyBorder="1"/>
    <xf numFmtId="4" fontId="11" fillId="0" borderId="44" xfId="2" applyNumberFormat="1" applyFont="1" applyFill="1" applyBorder="1"/>
    <xf numFmtId="4" fontId="11" fillId="0" borderId="31" xfId="2" applyNumberFormat="1" applyFont="1" applyFill="1" applyBorder="1"/>
    <xf numFmtId="4" fontId="31" fillId="0" borderId="43" xfId="2" applyNumberFormat="1" applyFont="1" applyFill="1" applyBorder="1"/>
    <xf numFmtId="4" fontId="31" fillId="0" borderId="44" xfId="2" applyNumberFormat="1" applyFont="1" applyFill="1" applyBorder="1"/>
    <xf numFmtId="0" fontId="10" fillId="0" borderId="3" xfId="0" applyFont="1" applyFill="1" applyBorder="1" applyAlignment="1">
      <alignment vertical="center" wrapText="1"/>
    </xf>
    <xf numFmtId="4" fontId="11" fillId="0" borderId="45" xfId="2" applyNumberFormat="1" applyFont="1" applyFill="1" applyBorder="1"/>
    <xf numFmtId="4" fontId="31" fillId="0" borderId="46" xfId="2" applyNumberFormat="1" applyFont="1" applyFill="1" applyBorder="1"/>
    <xf numFmtId="4" fontId="11" fillId="0" borderId="47" xfId="2" applyNumberFormat="1" applyFont="1" applyFill="1" applyBorder="1"/>
    <xf numFmtId="4" fontId="11" fillId="0" borderId="21" xfId="2" applyNumberFormat="1" applyFont="1" applyFill="1" applyBorder="1"/>
    <xf numFmtId="4" fontId="32" fillId="0" borderId="44" xfId="2" applyNumberFormat="1" applyFont="1" applyFill="1" applyBorder="1"/>
    <xf numFmtId="4" fontId="11" fillId="0" borderId="28" xfId="2" applyNumberFormat="1" applyFont="1" applyFill="1" applyBorder="1"/>
    <xf numFmtId="4" fontId="11" fillId="0" borderId="48" xfId="2" applyNumberFormat="1" applyFont="1" applyFill="1" applyBorder="1"/>
    <xf numFmtId="4" fontId="18" fillId="0" borderId="0" xfId="0" applyNumberFormat="1" applyFont="1" applyAlignment="1">
      <alignment horizontal="center"/>
    </xf>
    <xf numFmtId="4" fontId="11" fillId="0" borderId="3" xfId="2" applyNumberFormat="1" applyFont="1" applyFill="1" applyBorder="1"/>
    <xf numFmtId="4" fontId="11" fillId="0" borderId="0" xfId="2" applyNumberFormat="1" applyFont="1" applyFill="1" applyBorder="1"/>
    <xf numFmtId="4" fontId="11" fillId="0" borderId="8" xfId="2" applyNumberFormat="1" applyFont="1" applyFill="1" applyBorder="1"/>
    <xf numFmtId="4" fontId="21" fillId="3" borderId="7" xfId="0" applyNumberFormat="1" applyFont="1" applyFill="1" applyBorder="1"/>
    <xf numFmtId="9" fontId="18" fillId="0" borderId="0" xfId="1" applyFont="1"/>
    <xf numFmtId="0" fontId="7" fillId="0" borderId="49" xfId="0" applyFont="1" applyBorder="1"/>
    <xf numFmtId="2" fontId="7" fillId="0" borderId="49" xfId="0" applyNumberFormat="1" applyFont="1" applyBorder="1"/>
    <xf numFmtId="4" fontId="33" fillId="0" borderId="50" xfId="0" applyNumberFormat="1" applyFont="1" applyBorder="1"/>
    <xf numFmtId="4" fontId="33" fillId="0" borderId="14" xfId="0" applyNumberFormat="1" applyFont="1" applyBorder="1" applyAlignment="1">
      <alignment horizontal="center"/>
    </xf>
    <xf numFmtId="0" fontId="34" fillId="3" borderId="23" xfId="0" applyFont="1" applyFill="1" applyBorder="1" applyAlignment="1">
      <alignment vertical="center"/>
    </xf>
    <xf numFmtId="4" fontId="15" fillId="3" borderId="24" xfId="0" applyNumberFormat="1" applyFont="1" applyFill="1" applyBorder="1" applyAlignment="1">
      <alignment vertical="center"/>
    </xf>
    <xf numFmtId="4" fontId="33" fillId="3" borderId="9" xfId="0" applyNumberFormat="1" applyFont="1" applyFill="1" applyBorder="1" applyAlignment="1">
      <alignment horizontal="center" vertical="center"/>
    </xf>
    <xf numFmtId="0" fontId="6" fillId="0" borderId="0" xfId="0" applyFont="1"/>
    <xf numFmtId="4" fontId="18" fillId="0" borderId="0" xfId="0" applyNumberFormat="1" applyFont="1"/>
    <xf numFmtId="0" fontId="2" fillId="0" borderId="0" xfId="0" applyFont="1" applyBorder="1" applyAlignment="1">
      <alignment vertical="center" wrapText="1"/>
    </xf>
    <xf numFmtId="0" fontId="0" fillId="0" borderId="0" xfId="0" applyBorder="1" applyAlignment="1"/>
    <xf numFmtId="0" fontId="19" fillId="0" borderId="7" xfId="0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wrapText="1"/>
    </xf>
    <xf numFmtId="4" fontId="2" fillId="0" borderId="32" xfId="0" applyNumberFormat="1" applyFont="1" applyBorder="1"/>
    <xf numFmtId="4" fontId="2" fillId="0" borderId="11" xfId="0" applyNumberFormat="1" applyFont="1" applyBorder="1"/>
    <xf numFmtId="4" fontId="2" fillId="0" borderId="10" xfId="0" applyNumberFormat="1" applyFont="1" applyBorder="1"/>
    <xf numFmtId="4" fontId="3" fillId="0" borderId="11" xfId="0" applyNumberFormat="1" applyFont="1" applyFill="1" applyBorder="1"/>
    <xf numFmtId="0" fontId="36" fillId="0" borderId="41" xfId="2" applyFont="1" applyBorder="1" applyAlignment="1">
      <alignment wrapText="1"/>
    </xf>
    <xf numFmtId="4" fontId="2" fillId="0" borderId="28" xfId="0" applyNumberFormat="1" applyFont="1" applyBorder="1"/>
    <xf numFmtId="4" fontId="3" fillId="0" borderId="12" xfId="0" applyNumberFormat="1" applyFont="1" applyFill="1" applyBorder="1"/>
    <xf numFmtId="0" fontId="2" fillId="0" borderId="28" xfId="0" applyFont="1" applyBorder="1" applyAlignment="1">
      <alignment wrapText="1"/>
    </xf>
    <xf numFmtId="4" fontId="3" fillId="0" borderId="14" xfId="0" applyNumberFormat="1" applyFont="1" applyFill="1" applyBorder="1"/>
    <xf numFmtId="0" fontId="2" fillId="0" borderId="33" xfId="0" applyFont="1" applyBorder="1" applyAlignment="1">
      <alignment vertical="center" wrapText="1"/>
    </xf>
    <xf numFmtId="4" fontId="2" fillId="0" borderId="33" xfId="0" applyNumberFormat="1" applyFont="1" applyBorder="1"/>
    <xf numFmtId="4" fontId="2" fillId="0" borderId="8" xfId="0" applyNumberFormat="1" applyFont="1" applyBorder="1"/>
    <xf numFmtId="4" fontId="12" fillId="4" borderId="7" xfId="0" applyNumberFormat="1" applyFont="1" applyFill="1" applyBorder="1"/>
    <xf numFmtId="4" fontId="12" fillId="4" borderId="9" xfId="0" applyNumberFormat="1" applyFont="1" applyFill="1" applyBorder="1" applyAlignment="1">
      <alignment horizontal="right"/>
    </xf>
    <xf numFmtId="4" fontId="14" fillId="3" borderId="9" xfId="0" applyNumberFormat="1" applyFont="1" applyFill="1" applyBorder="1" applyAlignment="1">
      <alignment wrapText="1"/>
    </xf>
    <xf numFmtId="4" fontId="14" fillId="3" borderId="9" xfId="0" applyNumberFormat="1" applyFont="1" applyFill="1" applyBorder="1" applyAlignment="1">
      <alignment horizontal="right"/>
    </xf>
    <xf numFmtId="4" fontId="37" fillId="0" borderId="0" xfId="0" applyNumberFormat="1" applyFont="1" applyAlignment="1"/>
    <xf numFmtId="0" fontId="37" fillId="0" borderId="0" xfId="0" applyFont="1" applyAlignment="1"/>
    <xf numFmtId="0" fontId="11" fillId="0" borderId="0" xfId="0" applyFont="1" applyAlignment="1">
      <alignment horizontal="right" vertical="center" wrapText="1"/>
    </xf>
    <xf numFmtId="9" fontId="38" fillId="0" borderId="0" xfId="1" applyFont="1"/>
    <xf numFmtId="0" fontId="38" fillId="0" borderId="0" xfId="0" applyFont="1"/>
    <xf numFmtId="0" fontId="7" fillId="0" borderId="0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4" fontId="19" fillId="0" borderId="7" xfId="0" applyNumberFormat="1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wrapText="1"/>
    </xf>
    <xf numFmtId="4" fontId="3" fillId="0" borderId="26" xfId="0" applyNumberFormat="1" applyFont="1" applyBorder="1"/>
    <xf numFmtId="2" fontId="18" fillId="0" borderId="0" xfId="0" applyNumberFormat="1" applyFont="1"/>
    <xf numFmtId="0" fontId="3" fillId="0" borderId="41" xfId="2" applyFont="1" applyBorder="1" applyAlignment="1">
      <alignment wrapText="1"/>
    </xf>
    <xf numFmtId="4" fontId="3" fillId="0" borderId="28" xfId="0" applyNumberFormat="1" applyFont="1" applyBorder="1"/>
    <xf numFmtId="0" fontId="3" fillId="0" borderId="28" xfId="0" applyFont="1" applyBorder="1" applyAlignment="1">
      <alignment wrapText="1"/>
    </xf>
    <xf numFmtId="0" fontId="3" fillId="0" borderId="28" xfId="0" applyFont="1" applyBorder="1" applyAlignment="1">
      <alignment vertical="center" wrapText="1"/>
    </xf>
    <xf numFmtId="2" fontId="3" fillId="0" borderId="0" xfId="0" applyNumberFormat="1" applyFont="1"/>
    <xf numFmtId="0" fontId="3" fillId="0" borderId="33" xfId="0" applyFont="1" applyBorder="1" applyAlignment="1">
      <alignment wrapText="1"/>
    </xf>
    <xf numFmtId="4" fontId="3" fillId="0" borderId="33" xfId="0" applyNumberFormat="1" applyFont="1" applyBorder="1"/>
    <xf numFmtId="4" fontId="39" fillId="3" borderId="9" xfId="0" applyNumberFormat="1" applyFont="1" applyFill="1" applyBorder="1"/>
    <xf numFmtId="4" fontId="13" fillId="4" borderId="8" xfId="0" applyNumberFormat="1" applyFont="1" applyFill="1" applyBorder="1" applyAlignment="1">
      <alignment horizontal="right"/>
    </xf>
    <xf numFmtId="4" fontId="13" fillId="4" borderId="22" xfId="0" applyNumberFormat="1" applyFont="1" applyFill="1" applyBorder="1"/>
    <xf numFmtId="4" fontId="13" fillId="4" borderId="9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4" fontId="23" fillId="3" borderId="9" xfId="0" applyNumberFormat="1" applyFont="1" applyFill="1" applyBorder="1" applyAlignment="1">
      <alignment wrapText="1"/>
    </xf>
    <xf numFmtId="0" fontId="23" fillId="3" borderId="9" xfId="0" applyFont="1" applyFill="1" applyBorder="1" applyAlignment="1">
      <alignment wrapText="1"/>
    </xf>
    <xf numFmtId="4" fontId="23" fillId="3" borderId="9" xfId="0" applyNumberFormat="1" applyFont="1" applyFill="1" applyBorder="1" applyAlignment="1">
      <alignment horizontal="right"/>
    </xf>
    <xf numFmtId="4" fontId="37" fillId="0" borderId="0" xfId="0" applyNumberFormat="1" applyFont="1"/>
    <xf numFmtId="0" fontId="37" fillId="0" borderId="0" xfId="0" applyFont="1"/>
    <xf numFmtId="4" fontId="18" fillId="0" borderId="0" xfId="0" applyNumberFormat="1" applyFont="1" applyFill="1" applyBorder="1"/>
    <xf numFmtId="4" fontId="40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Font="1" applyFill="1" applyBorder="1"/>
    <xf numFmtId="0" fontId="20" fillId="0" borderId="0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/>
    </xf>
    <xf numFmtId="0" fontId="3" fillId="0" borderId="26" xfId="0" applyFont="1" applyFill="1" applyBorder="1" applyAlignment="1">
      <alignment vertical="center" wrapText="1"/>
    </xf>
    <xf numFmtId="4" fontId="3" fillId="0" borderId="10" xfId="0" applyNumberFormat="1" applyFont="1" applyFill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3" fillId="0" borderId="57" xfId="2" applyFont="1" applyFill="1" applyBorder="1" applyAlignment="1">
      <alignment vertical="center" wrapText="1"/>
    </xf>
    <xf numFmtId="4" fontId="3" fillId="0" borderId="58" xfId="0" applyNumberFormat="1" applyFont="1" applyFill="1" applyBorder="1"/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59" xfId="0" applyFont="1" applyFill="1" applyBorder="1" applyAlignment="1">
      <alignment wrapText="1"/>
    </xf>
    <xf numFmtId="4" fontId="3" fillId="0" borderId="60" xfId="0" applyNumberFormat="1" applyFont="1" applyFill="1" applyBorder="1"/>
    <xf numFmtId="4" fontId="13" fillId="0" borderId="12" xfId="0" applyNumberFormat="1" applyFont="1" applyFill="1" applyBorder="1"/>
    <xf numFmtId="0" fontId="25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1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wrapText="1"/>
    </xf>
    <xf numFmtId="4" fontId="3" fillId="0" borderId="13" xfId="0" applyNumberFormat="1" applyFont="1" applyFill="1" applyBorder="1"/>
    <xf numFmtId="4" fontId="21" fillId="3" borderId="9" xfId="0" applyNumberFormat="1" applyFont="1" applyFill="1" applyBorder="1" applyAlignment="1">
      <alignment horizontal="center"/>
    </xf>
    <xf numFmtId="4" fontId="19" fillId="4" borderId="9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/>
    <xf numFmtId="4" fontId="26" fillId="0" borderId="0" xfId="0" applyNumberFormat="1" applyFont="1" applyAlignment="1">
      <alignment horizontal="center"/>
    </xf>
    <xf numFmtId="0" fontId="40" fillId="0" borderId="1" xfId="0" applyFont="1" applyBorder="1"/>
    <xf numFmtId="4" fontId="40" fillId="0" borderId="20" xfId="0" applyNumberFormat="1" applyFont="1" applyBorder="1"/>
    <xf numFmtId="0" fontId="40" fillId="0" borderId="2" xfId="0" applyFont="1" applyBorder="1"/>
    <xf numFmtId="0" fontId="40" fillId="0" borderId="3" xfId="0" applyFont="1" applyBorder="1"/>
    <xf numFmtId="4" fontId="40" fillId="0" borderId="0" xfId="0" applyNumberFormat="1" applyFont="1" applyBorder="1"/>
    <xf numFmtId="164" fontId="40" fillId="0" borderId="4" xfId="0" applyNumberFormat="1" applyFont="1" applyBorder="1"/>
    <xf numFmtId="2" fontId="40" fillId="0" borderId="0" xfId="0" applyNumberFormat="1" applyFont="1" applyBorder="1"/>
    <xf numFmtId="0" fontId="40" fillId="0" borderId="4" xfId="0" applyFont="1" applyBorder="1"/>
    <xf numFmtId="0" fontId="40" fillId="0" borderId="5" xfId="0" applyFont="1" applyBorder="1"/>
    <xf numFmtId="4" fontId="40" fillId="0" borderId="22" xfId="0" applyNumberFormat="1" applyFont="1" applyBorder="1"/>
    <xf numFmtId="2" fontId="40" fillId="0" borderId="6" xfId="0" applyNumberFormat="1" applyFont="1" applyBorder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20" xfId="0" applyFont="1" applyBorder="1" applyAlignment="1">
      <alignment vertical="center" wrapText="1"/>
    </xf>
    <xf numFmtId="0" fontId="2" fillId="0" borderId="2" xfId="0" applyFont="1" applyBorder="1"/>
    <xf numFmtId="0" fontId="7" fillId="0" borderId="22" xfId="0" applyFont="1" applyBorder="1" applyAlignment="1">
      <alignment vertical="center" wrapText="1"/>
    </xf>
    <xf numFmtId="0" fontId="33" fillId="0" borderId="61" xfId="0" applyFont="1" applyBorder="1" applyAlignment="1">
      <alignment horizontal="center" wrapText="1"/>
    </xf>
    <xf numFmtId="1" fontId="33" fillId="0" borderId="62" xfId="0" applyNumberFormat="1" applyFont="1" applyFill="1" applyBorder="1" applyAlignment="1">
      <alignment horizontal="center" vertical="center"/>
    </xf>
    <xf numFmtId="1" fontId="33" fillId="5" borderId="25" xfId="0" applyNumberFormat="1" applyFont="1" applyFill="1" applyBorder="1" applyAlignment="1">
      <alignment horizontal="center" vertical="center"/>
    </xf>
    <xf numFmtId="1" fontId="33" fillId="0" borderId="37" xfId="0" applyNumberFormat="1" applyFont="1" applyFill="1" applyBorder="1" applyAlignment="1">
      <alignment horizontal="center" vertical="center" wrapText="1"/>
    </xf>
    <xf numFmtId="1" fontId="33" fillId="5" borderId="37" xfId="0" applyNumberFormat="1" applyFont="1" applyFill="1" applyBorder="1" applyAlignment="1">
      <alignment horizontal="center" vertical="center" wrapText="1"/>
    </xf>
    <xf numFmtId="0" fontId="5" fillId="6" borderId="58" xfId="0" applyFont="1" applyFill="1" applyBorder="1"/>
    <xf numFmtId="0" fontId="33" fillId="6" borderId="63" xfId="0" applyFont="1" applyFill="1" applyBorder="1" applyAlignment="1">
      <alignment horizontal="center" wrapText="1"/>
    </xf>
    <xf numFmtId="2" fontId="33" fillId="6" borderId="64" xfId="0" applyNumberFormat="1" applyFont="1" applyFill="1" applyBorder="1" applyAlignment="1">
      <alignment horizontal="center" vertical="center"/>
    </xf>
    <xf numFmtId="2" fontId="33" fillId="6" borderId="65" xfId="0" applyNumberFormat="1" applyFont="1" applyFill="1" applyBorder="1" applyAlignment="1">
      <alignment horizontal="center" vertical="center"/>
    </xf>
    <xf numFmtId="4" fontId="9" fillId="6" borderId="66" xfId="2" applyNumberFormat="1" applyFont="1" applyFill="1" applyBorder="1" applyAlignment="1">
      <alignment horizontal="center" vertical="center"/>
    </xf>
    <xf numFmtId="2" fontId="33" fillId="6" borderId="67" xfId="0" applyNumberFormat="1" applyFont="1" applyFill="1" applyBorder="1" applyAlignment="1">
      <alignment horizontal="center" vertical="center" wrapText="1"/>
    </xf>
    <xf numFmtId="2" fontId="33" fillId="6" borderId="63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right"/>
    </xf>
    <xf numFmtId="0" fontId="42" fillId="0" borderId="58" xfId="0" applyFont="1" applyFill="1" applyBorder="1" applyAlignment="1">
      <alignment wrapText="1"/>
    </xf>
    <xf numFmtId="2" fontId="42" fillId="0" borderId="68" xfId="0" applyNumberFormat="1" applyFont="1" applyFill="1" applyBorder="1"/>
    <xf numFmtId="2" fontId="42" fillId="5" borderId="69" xfId="0" applyNumberFormat="1" applyFont="1" applyFill="1" applyBorder="1"/>
    <xf numFmtId="2" fontId="7" fillId="0" borderId="58" xfId="0" applyNumberFormat="1" applyFont="1" applyBorder="1" applyAlignment="1">
      <alignment horizontal="center"/>
    </xf>
    <xf numFmtId="2" fontId="42" fillId="0" borderId="57" xfId="0" applyNumberFormat="1" applyFont="1" applyFill="1" applyBorder="1"/>
    <xf numFmtId="2" fontId="42" fillId="5" borderId="57" xfId="0" applyNumberFormat="1" applyFont="1" applyFill="1" applyBorder="1"/>
    <xf numFmtId="49" fontId="5" fillId="0" borderId="12" xfId="0" applyNumberFormat="1" applyFont="1" applyBorder="1" applyAlignment="1">
      <alignment horizontal="right"/>
    </xf>
    <xf numFmtId="0" fontId="42" fillId="0" borderId="11" xfId="0" applyFont="1" applyFill="1" applyBorder="1" applyAlignment="1">
      <alignment wrapText="1"/>
    </xf>
    <xf numFmtId="0" fontId="42" fillId="0" borderId="42" xfId="0" applyFont="1" applyFill="1" applyBorder="1"/>
    <xf numFmtId="0" fontId="42" fillId="5" borderId="29" xfId="0" applyFont="1" applyFill="1" applyBorder="1"/>
    <xf numFmtId="2" fontId="7" fillId="0" borderId="11" xfId="0" applyNumberFormat="1" applyFont="1" applyBorder="1" applyAlignment="1">
      <alignment horizontal="center"/>
    </xf>
    <xf numFmtId="0" fontId="42" fillId="0" borderId="32" xfId="0" applyFont="1" applyFill="1" applyBorder="1"/>
    <xf numFmtId="0" fontId="42" fillId="5" borderId="32" xfId="0" applyFont="1" applyFill="1" applyBorder="1"/>
    <xf numFmtId="0" fontId="42" fillId="0" borderId="12" xfId="0" applyFont="1" applyFill="1" applyBorder="1" applyAlignment="1">
      <alignment vertical="center" wrapText="1"/>
    </xf>
    <xf numFmtId="2" fontId="42" fillId="0" borderId="48" xfId="0" applyNumberFormat="1" applyFont="1" applyFill="1" applyBorder="1"/>
    <xf numFmtId="2" fontId="42" fillId="5" borderId="31" xfId="0" applyNumberFormat="1" applyFont="1" applyFill="1" applyBorder="1"/>
    <xf numFmtId="2" fontId="7" fillId="0" borderId="12" xfId="0" applyNumberFormat="1" applyFont="1" applyBorder="1" applyAlignment="1">
      <alignment horizontal="center"/>
    </xf>
    <xf numFmtId="0" fontId="42" fillId="0" borderId="28" xfId="0" applyFont="1" applyFill="1" applyBorder="1"/>
    <xf numFmtId="0" fontId="42" fillId="5" borderId="28" xfId="0" applyFont="1" applyFill="1" applyBorder="1"/>
    <xf numFmtId="0" fontId="42" fillId="0" borderId="12" xfId="0" applyFont="1" applyFill="1" applyBorder="1" applyAlignment="1">
      <alignment wrapText="1"/>
    </xf>
    <xf numFmtId="0" fontId="42" fillId="0" borderId="48" xfId="0" applyFont="1" applyFill="1" applyBorder="1"/>
    <xf numFmtId="0" fontId="42" fillId="5" borderId="31" xfId="0" applyFont="1" applyFill="1" applyBorder="1"/>
    <xf numFmtId="0" fontId="33" fillId="0" borderId="12" xfId="0" applyFont="1" applyFill="1" applyBorder="1" applyAlignment="1">
      <alignment wrapText="1"/>
    </xf>
    <xf numFmtId="0" fontId="33" fillId="0" borderId="48" xfId="0" applyFont="1" applyFill="1" applyBorder="1"/>
    <xf numFmtId="0" fontId="33" fillId="5" borderId="31" xfId="0" applyFont="1" applyFill="1" applyBorder="1"/>
    <xf numFmtId="2" fontId="5" fillId="0" borderId="12" xfId="0" applyNumberFormat="1" applyFont="1" applyBorder="1" applyAlignment="1">
      <alignment horizontal="center"/>
    </xf>
    <xf numFmtId="0" fontId="33" fillId="0" borderId="28" xfId="0" applyFont="1" applyFill="1" applyBorder="1"/>
    <xf numFmtId="0" fontId="33" fillId="5" borderId="28" xfId="0" applyFont="1" applyFill="1" applyBorder="1"/>
    <xf numFmtId="0" fontId="33" fillId="0" borderId="14" xfId="0" applyFont="1" applyFill="1" applyBorder="1" applyAlignment="1">
      <alignment wrapText="1"/>
    </xf>
    <xf numFmtId="0" fontId="33" fillId="0" borderId="51" xfId="0" applyFont="1" applyFill="1" applyBorder="1"/>
    <xf numFmtId="0" fontId="33" fillId="5" borderId="38" xfId="0" applyFont="1" applyFill="1" applyBorder="1"/>
    <xf numFmtId="0" fontId="33" fillId="0" borderId="30" xfId="0" applyFont="1" applyFill="1" applyBorder="1"/>
    <xf numFmtId="0" fontId="33" fillId="5" borderId="30" xfId="0" applyFont="1" applyFill="1" applyBorder="1"/>
    <xf numFmtId="0" fontId="42" fillId="0" borderId="60" xfId="0" applyFont="1" applyFill="1" applyBorder="1" applyAlignment="1">
      <alignment wrapText="1"/>
    </xf>
    <xf numFmtId="0" fontId="42" fillId="0" borderId="70" xfId="0" applyFont="1" applyFill="1" applyBorder="1"/>
    <xf numFmtId="0" fontId="42" fillId="5" borderId="71" xfId="0" applyFont="1" applyFill="1" applyBorder="1"/>
    <xf numFmtId="2" fontId="7" fillId="0" borderId="60" xfId="0" applyNumberFormat="1" applyFont="1" applyBorder="1" applyAlignment="1">
      <alignment horizontal="center"/>
    </xf>
    <xf numFmtId="0" fontId="42" fillId="0" borderId="59" xfId="0" applyFont="1" applyFill="1" applyBorder="1"/>
    <xf numFmtId="0" fontId="42" fillId="5" borderId="59" xfId="0" applyFont="1" applyFill="1" applyBorder="1"/>
    <xf numFmtId="0" fontId="42" fillId="0" borderId="72" xfId="0" applyFont="1" applyFill="1" applyBorder="1" applyAlignment="1">
      <alignment wrapText="1"/>
    </xf>
    <xf numFmtId="0" fontId="35" fillId="0" borderId="0" xfId="0" applyFont="1" applyFill="1" applyBorder="1" applyAlignment="1">
      <alignment vertical="center" wrapText="1"/>
    </xf>
    <xf numFmtId="49" fontId="5" fillId="0" borderId="60" xfId="0" applyNumberFormat="1" applyFont="1" applyBorder="1" applyAlignment="1">
      <alignment horizontal="right"/>
    </xf>
    <xf numFmtId="0" fontId="42" fillId="0" borderId="73" xfId="0" applyFont="1" applyFill="1" applyBorder="1" applyAlignment="1">
      <alignment wrapText="1"/>
    </xf>
    <xf numFmtId="49" fontId="5" fillId="6" borderId="58" xfId="0" applyNumberFormat="1" applyFont="1" applyFill="1" applyBorder="1" applyAlignment="1">
      <alignment horizontal="right"/>
    </xf>
    <xf numFmtId="0" fontId="33" fillId="6" borderId="68" xfId="0" applyFont="1" applyFill="1" applyBorder="1" applyAlignment="1">
      <alignment horizontal="center" wrapText="1"/>
    </xf>
    <xf numFmtId="2" fontId="33" fillId="6" borderId="74" xfId="0" applyNumberFormat="1" applyFont="1" applyFill="1" applyBorder="1" applyAlignment="1">
      <alignment horizontal="center"/>
    </xf>
    <xf numFmtId="2" fontId="33" fillId="6" borderId="69" xfId="0" applyNumberFormat="1" applyFont="1" applyFill="1" applyBorder="1" applyAlignment="1">
      <alignment horizontal="center"/>
    </xf>
    <xf numFmtId="2" fontId="5" fillId="6" borderId="58" xfId="0" applyNumberFormat="1" applyFont="1" applyFill="1" applyBorder="1" applyAlignment="1">
      <alignment horizontal="center"/>
    </xf>
    <xf numFmtId="2" fontId="33" fillId="6" borderId="75" xfId="0" applyNumberFormat="1" applyFont="1" applyFill="1" applyBorder="1" applyAlignment="1">
      <alignment horizontal="center"/>
    </xf>
    <xf numFmtId="0" fontId="33" fillId="6" borderId="57" xfId="0" applyFont="1" applyFill="1" applyBorder="1" applyAlignment="1">
      <alignment horizontal="center"/>
    </xf>
    <xf numFmtId="0" fontId="42" fillId="0" borderId="76" xfId="0" applyFont="1" applyFill="1" applyBorder="1" applyAlignment="1">
      <alignment wrapText="1"/>
    </xf>
    <xf numFmtId="0" fontId="40" fillId="0" borderId="0" xfId="0" applyFont="1"/>
    <xf numFmtId="0" fontId="33" fillId="0" borderId="76" xfId="0" applyFont="1" applyFill="1" applyBorder="1" applyAlignment="1">
      <alignment wrapText="1"/>
    </xf>
    <xf numFmtId="2" fontId="5" fillId="0" borderId="11" xfId="0" applyNumberFormat="1" applyFont="1" applyBorder="1" applyAlignment="1">
      <alignment horizontal="center"/>
    </xf>
    <xf numFmtId="2" fontId="42" fillId="0" borderId="48" xfId="0" applyNumberFormat="1" applyFont="1" applyFill="1" applyBorder="1" applyAlignment="1"/>
    <xf numFmtId="2" fontId="42" fillId="5" borderId="31" xfId="0" applyNumberFormat="1" applyFont="1" applyFill="1" applyBorder="1" applyAlignment="1"/>
    <xf numFmtId="0" fontId="43" fillId="0" borderId="0" xfId="0" applyFont="1"/>
    <xf numFmtId="0" fontId="42" fillId="0" borderId="75" xfId="0" applyFont="1" applyFill="1" applyBorder="1" applyAlignment="1">
      <alignment wrapText="1"/>
    </xf>
    <xf numFmtId="0" fontId="42" fillId="0" borderId="68" xfId="0" applyFont="1" applyFill="1" applyBorder="1"/>
    <xf numFmtId="0" fontId="42" fillId="5" borderId="69" xfId="0" applyFont="1" applyFill="1" applyBorder="1"/>
    <xf numFmtId="0" fontId="42" fillId="0" borderId="57" xfId="0" applyFont="1" applyFill="1" applyBorder="1"/>
    <xf numFmtId="0" fontId="42" fillId="5" borderId="57" xfId="0" applyFont="1" applyFill="1" applyBorder="1"/>
    <xf numFmtId="0" fontId="33" fillId="6" borderId="77" xfId="0" applyFont="1" applyFill="1" applyBorder="1" applyAlignment="1">
      <alignment horizontal="center" wrapText="1"/>
    </xf>
    <xf numFmtId="0" fontId="33" fillId="6" borderId="78" xfId="0" applyFont="1" applyFill="1" applyBorder="1" applyAlignment="1">
      <alignment horizontal="center"/>
    </xf>
    <xf numFmtId="0" fontId="33" fillId="6" borderId="79" xfId="0" applyFont="1" applyFill="1" applyBorder="1" applyAlignment="1">
      <alignment horizontal="center"/>
    </xf>
    <xf numFmtId="2" fontId="5" fillId="6" borderId="80" xfId="0" applyNumberFormat="1" applyFont="1" applyFill="1" applyBorder="1" applyAlignment="1">
      <alignment horizontal="center"/>
    </xf>
    <xf numFmtId="0" fontId="33" fillId="6" borderId="77" xfId="0" applyFont="1" applyFill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42" fillId="0" borderId="81" xfId="0" applyFont="1" applyFill="1" applyBorder="1" applyAlignment="1">
      <alignment wrapText="1"/>
    </xf>
    <xf numFmtId="0" fontId="5" fillId="6" borderId="21" xfId="0" applyFont="1" applyFill="1" applyBorder="1"/>
    <xf numFmtId="0" fontId="33" fillId="6" borderId="82" xfId="0" applyFont="1" applyFill="1" applyBorder="1" applyAlignment="1">
      <alignment horizontal="center" wrapText="1"/>
    </xf>
    <xf numFmtId="0" fontId="33" fillId="6" borderId="83" xfId="0" applyFont="1" applyFill="1" applyBorder="1" applyAlignment="1">
      <alignment horizontal="center"/>
    </xf>
    <xf numFmtId="0" fontId="33" fillId="6" borderId="84" xfId="0" applyFont="1" applyFill="1" applyBorder="1" applyAlignment="1">
      <alignment horizontal="center"/>
    </xf>
    <xf numFmtId="2" fontId="5" fillId="6" borderId="85" xfId="0" applyNumberFormat="1" applyFont="1" applyFill="1" applyBorder="1" applyAlignment="1">
      <alignment horizontal="center"/>
    </xf>
    <xf numFmtId="0" fontId="33" fillId="6" borderId="82" xfId="0" applyFont="1" applyFill="1" applyBorder="1" applyAlignment="1">
      <alignment horizontal="center"/>
    </xf>
    <xf numFmtId="0" fontId="33" fillId="6" borderId="86" xfId="0" applyFont="1" applyFill="1" applyBorder="1" applyAlignment="1">
      <alignment horizontal="center"/>
    </xf>
    <xf numFmtId="0" fontId="20" fillId="6" borderId="8" xfId="0" applyFont="1" applyFill="1" applyBorder="1"/>
    <xf numFmtId="0" fontId="35" fillId="3" borderId="6" xfId="0" applyFont="1" applyFill="1" applyBorder="1" applyAlignment="1">
      <alignment horizontal="center" vertical="center" wrapText="1"/>
    </xf>
    <xf numFmtId="2" fontId="44" fillId="3" borderId="35" xfId="0" applyNumberFormat="1" applyFont="1" applyFill="1" applyBorder="1" applyAlignment="1">
      <alignment horizontal="center"/>
    </xf>
    <xf numFmtId="2" fontId="44" fillId="3" borderId="8" xfId="0" applyNumberFormat="1" applyFont="1" applyFill="1" applyBorder="1" applyAlignment="1">
      <alignment horizontal="center"/>
    </xf>
    <xf numFmtId="0" fontId="35" fillId="0" borderId="9" xfId="0" applyFont="1" applyFill="1" applyBorder="1" applyAlignment="1">
      <alignment horizontal="center" vertical="center" wrapText="1"/>
    </xf>
    <xf numFmtId="2" fontId="35" fillId="0" borderId="25" xfId="0" applyNumberFormat="1" applyFont="1" applyFill="1" applyBorder="1" applyAlignment="1">
      <alignment horizontal="center"/>
    </xf>
    <xf numFmtId="2" fontId="35" fillId="0" borderId="9" xfId="0" applyNumberFormat="1" applyFont="1" applyFill="1" applyBorder="1" applyAlignment="1">
      <alignment horizontal="center"/>
    </xf>
    <xf numFmtId="2" fontId="35" fillId="0" borderId="0" xfId="0" applyNumberFormat="1" applyFont="1" applyFill="1" applyBorder="1" applyAlignment="1">
      <alignment horizontal="center"/>
    </xf>
    <xf numFmtId="0" fontId="35" fillId="3" borderId="7" xfId="0" applyFont="1" applyFill="1" applyBorder="1" applyAlignment="1">
      <alignment horizontal="center" vertical="center" wrapText="1"/>
    </xf>
    <xf numFmtId="2" fontId="35" fillId="3" borderId="25" xfId="0" applyNumberFormat="1" applyFont="1" applyFill="1" applyBorder="1" applyAlignment="1">
      <alignment horizontal="center" vertical="center"/>
    </xf>
    <xf numFmtId="2" fontId="35" fillId="3" borderId="9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/>
    <xf numFmtId="0" fontId="16" fillId="6" borderId="2" xfId="0" applyFont="1" applyFill="1" applyBorder="1"/>
    <xf numFmtId="0" fontId="2" fillId="0" borderId="0" xfId="0" applyFont="1" applyFill="1" applyBorder="1"/>
    <xf numFmtId="0" fontId="45" fillId="6" borderId="5" xfId="0" applyFont="1" applyFill="1" applyBorder="1"/>
    <xf numFmtId="0" fontId="16" fillId="6" borderId="6" xfId="0" applyFont="1" applyFill="1" applyBorder="1"/>
    <xf numFmtId="0" fontId="33" fillId="0" borderId="0" xfId="0" applyFont="1"/>
    <xf numFmtId="0" fontId="16" fillId="6" borderId="5" xfId="0" applyFont="1" applyFill="1" applyBorder="1"/>
    <xf numFmtId="0" fontId="4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9" fillId="0" borderId="18" xfId="2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4" fontId="11" fillId="0" borderId="53" xfId="2" applyNumberFormat="1" applyFont="1" applyFill="1" applyBorder="1"/>
    <xf numFmtId="4" fontId="11" fillId="2" borderId="53" xfId="2" applyNumberFormat="1" applyFont="1" applyFill="1" applyBorder="1"/>
    <xf numFmtId="0" fontId="10" fillId="0" borderId="87" xfId="0" applyFont="1" applyFill="1" applyBorder="1" applyAlignment="1">
      <alignment vertical="center" wrapText="1"/>
    </xf>
    <xf numFmtId="4" fontId="11" fillId="0" borderId="88" xfId="2" applyNumberFormat="1" applyFont="1" applyFill="1" applyBorder="1"/>
    <xf numFmtId="4" fontId="11" fillId="0" borderId="71" xfId="2" applyNumberFormat="1" applyFont="1" applyFill="1" applyBorder="1"/>
    <xf numFmtId="4" fontId="2" fillId="0" borderId="60" xfId="0" applyNumberFormat="1" applyFont="1" applyFill="1" applyBorder="1"/>
    <xf numFmtId="0" fontId="10" fillId="0" borderId="15" xfId="0" applyFont="1" applyFill="1" applyBorder="1" applyAlignment="1">
      <alignment vertical="center" wrapText="1"/>
    </xf>
    <xf numFmtId="4" fontId="2" fillId="0" borderId="11" xfId="0" applyNumberFormat="1" applyFont="1" applyFill="1" applyBorder="1"/>
    <xf numFmtId="0" fontId="10" fillId="0" borderId="16" xfId="0" applyFont="1" applyFill="1" applyBorder="1" applyAlignment="1">
      <alignment vertical="center" wrapText="1"/>
    </xf>
    <xf numFmtId="4" fontId="11" fillId="0" borderId="89" xfId="2" applyNumberFormat="1" applyFont="1" applyFill="1" applyBorder="1"/>
    <xf numFmtId="4" fontId="2" fillId="0" borderId="12" xfId="0" applyNumberFormat="1" applyFont="1" applyFill="1" applyBorder="1"/>
    <xf numFmtId="0" fontId="3" fillId="0" borderId="16" xfId="0" applyFont="1" applyFill="1" applyBorder="1" applyAlignment="1">
      <alignment vertical="center" wrapText="1"/>
    </xf>
    <xf numFmtId="4" fontId="11" fillId="2" borderId="89" xfId="2" applyNumberFormat="1" applyFont="1" applyFill="1" applyBorder="1"/>
    <xf numFmtId="4" fontId="11" fillId="2" borderId="88" xfId="2" applyNumberFormat="1" applyFont="1" applyFill="1" applyBorder="1"/>
    <xf numFmtId="4" fontId="11" fillId="0" borderId="53" xfId="2" applyNumberFormat="1" applyFont="1" applyBorder="1"/>
    <xf numFmtId="4" fontId="2" fillId="0" borderId="13" xfId="0" applyNumberFormat="1" applyFont="1" applyBorder="1"/>
    <xf numFmtId="4" fontId="11" fillId="0" borderId="89" xfId="2" applyNumberFormat="1" applyFont="1" applyBorder="1"/>
    <xf numFmtId="0" fontId="46" fillId="3" borderId="7" xfId="0" applyFont="1" applyFill="1" applyBorder="1" applyAlignment="1">
      <alignment wrapText="1"/>
    </xf>
    <xf numFmtId="4" fontId="46" fillId="3" borderId="25" xfId="0" applyNumberFormat="1" applyFont="1" applyFill="1" applyBorder="1"/>
    <xf numFmtId="4" fontId="46" fillId="3" borderId="35" xfId="0" applyNumberFormat="1" applyFont="1" applyFill="1" applyBorder="1"/>
    <xf numFmtId="4" fontId="47" fillId="0" borderId="0" xfId="0" applyNumberFormat="1" applyFont="1"/>
    <xf numFmtId="4" fontId="44" fillId="4" borderId="25" xfId="0" applyNumberFormat="1" applyFont="1" applyFill="1" applyBorder="1" applyAlignment="1">
      <alignment horizontal="right"/>
    </xf>
    <xf numFmtId="0" fontId="47" fillId="0" borderId="0" xfId="0" applyFont="1"/>
    <xf numFmtId="0" fontId="46" fillId="3" borderId="7" xfId="0" applyFont="1" applyFill="1" applyBorder="1" applyAlignment="1">
      <alignment horizontal="center" vertical="center" wrapText="1"/>
    </xf>
    <xf numFmtId="4" fontId="48" fillId="3" borderId="35" xfId="0" applyNumberFormat="1" applyFont="1" applyFill="1" applyBorder="1" applyAlignment="1">
      <alignment horizontal="right"/>
    </xf>
    <xf numFmtId="0" fontId="35" fillId="0" borderId="0" xfId="0" applyFont="1"/>
    <xf numFmtId="0" fontId="2" fillId="0" borderId="44" xfId="0" applyFont="1" applyBorder="1" applyAlignment="1">
      <alignment horizontal="right"/>
    </xf>
    <xf numFmtId="0" fontId="2" fillId="0" borderId="44" xfId="0" applyFont="1" applyBorder="1"/>
    <xf numFmtId="2" fontId="2" fillId="0" borderId="44" xfId="0" applyNumberFormat="1" applyFont="1" applyBorder="1"/>
    <xf numFmtId="4" fontId="13" fillId="2" borderId="10" xfId="2" applyNumberFormat="1" applyFont="1" applyFill="1" applyBorder="1"/>
    <xf numFmtId="4" fontId="13" fillId="2" borderId="11" xfId="0" applyNumberFormat="1" applyFont="1" applyFill="1" applyBorder="1"/>
    <xf numFmtId="4" fontId="13" fillId="2" borderId="11" xfId="2" applyNumberFormat="1" applyFont="1" applyFill="1" applyBorder="1"/>
    <xf numFmtId="4" fontId="28" fillId="0" borderId="0" xfId="0" applyNumberFormat="1" applyFont="1"/>
    <xf numFmtId="0" fontId="36" fillId="0" borderId="28" xfId="2" applyFont="1" applyFill="1" applyBorder="1" applyAlignment="1">
      <alignment wrapText="1"/>
    </xf>
    <xf numFmtId="4" fontId="3" fillId="0" borderId="11" xfId="2" applyNumberFormat="1" applyFont="1" applyFill="1" applyBorder="1"/>
    <xf numFmtId="2" fontId="28" fillId="0" borderId="0" xfId="0" applyNumberFormat="1" applyFont="1"/>
    <xf numFmtId="4" fontId="40" fillId="0" borderId="12" xfId="0" applyNumberFormat="1" applyFont="1" applyFill="1" applyBorder="1"/>
    <xf numFmtId="0" fontId="36" fillId="0" borderId="33" xfId="2" applyFont="1" applyFill="1" applyBorder="1" applyAlignment="1">
      <alignment wrapText="1"/>
    </xf>
    <xf numFmtId="4" fontId="3" fillId="0" borderId="13" xfId="2" applyNumberFormat="1" applyFont="1" applyFill="1" applyBorder="1"/>
    <xf numFmtId="0" fontId="46" fillId="3" borderId="7" xfId="0" applyFont="1" applyFill="1" applyBorder="1" applyAlignment="1">
      <alignment horizontal="center" wrapText="1"/>
    </xf>
    <xf numFmtId="4" fontId="46" fillId="3" borderId="9" xfId="0" applyNumberFormat="1" applyFont="1" applyFill="1" applyBorder="1" applyAlignment="1">
      <alignment horizontal="center" vertical="center"/>
    </xf>
    <xf numFmtId="4" fontId="48" fillId="3" borderId="9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 wrapText="1"/>
    </xf>
    <xf numFmtId="4" fontId="48" fillId="4" borderId="19" xfId="0" applyNumberFormat="1" applyFont="1" applyFill="1" applyBorder="1" applyAlignment="1">
      <alignment horizontal="center" vertical="center"/>
    </xf>
    <xf numFmtId="4" fontId="48" fillId="0" borderId="11" xfId="0" applyNumberFormat="1" applyFont="1" applyFill="1" applyBorder="1" applyAlignment="1">
      <alignment horizontal="center" vertical="center"/>
    </xf>
    <xf numFmtId="4" fontId="46" fillId="3" borderId="25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right"/>
    </xf>
    <xf numFmtId="9" fontId="50" fillId="0" borderId="0" xfId="0" applyNumberFormat="1" applyFont="1" applyBorder="1"/>
    <xf numFmtId="0" fontId="47" fillId="0" borderId="44" xfId="0" applyFont="1" applyBorder="1"/>
    <xf numFmtId="2" fontId="50" fillId="0" borderId="44" xfId="0" applyNumberFormat="1" applyFont="1" applyBorder="1"/>
    <xf numFmtId="0" fontId="51" fillId="0" borderId="44" xfId="0" applyFont="1" applyBorder="1" applyAlignment="1">
      <alignment horizontal="right"/>
    </xf>
    <xf numFmtId="2" fontId="49" fillId="0" borderId="44" xfId="0" applyNumberFormat="1" applyFont="1" applyBorder="1" applyAlignment="1">
      <alignment horizontal="center"/>
    </xf>
    <xf numFmtId="0" fontId="47" fillId="0" borderId="44" xfId="0" applyFont="1" applyBorder="1" applyAlignment="1">
      <alignment horizontal="right"/>
    </xf>
    <xf numFmtId="4" fontId="50" fillId="0" borderId="44" xfId="0" applyNumberFormat="1" applyFont="1" applyBorder="1"/>
    <xf numFmtId="9" fontId="47" fillId="0" borderId="44" xfId="0" applyNumberFormat="1" applyFont="1" applyBorder="1" applyAlignment="1">
      <alignment horizontal="right"/>
    </xf>
    <xf numFmtId="9" fontId="50" fillId="0" borderId="49" xfId="1" applyFont="1" applyBorder="1"/>
    <xf numFmtId="0" fontId="50" fillId="0" borderId="50" xfId="0" applyFont="1" applyBorder="1"/>
    <xf numFmtId="0" fontId="50" fillId="0" borderId="53" xfId="0" applyFont="1" applyBorder="1"/>
    <xf numFmtId="2" fontId="44" fillId="0" borderId="43" xfId="0" applyNumberFormat="1" applyFont="1" applyBorder="1" applyAlignment="1">
      <alignment horizontal="center"/>
    </xf>
    <xf numFmtId="0" fontId="5" fillId="0" borderId="44" xfId="0" applyFont="1" applyBorder="1" applyAlignment="1">
      <alignment horizontal="right"/>
    </xf>
    <xf numFmtId="4" fontId="33" fillId="0" borderId="44" xfId="0" applyNumberFormat="1" applyFont="1" applyBorder="1"/>
    <xf numFmtId="0" fontId="7" fillId="0" borderId="44" xfId="0" applyFont="1" applyBorder="1" applyAlignment="1">
      <alignment horizontal="right"/>
    </xf>
    <xf numFmtId="2" fontId="33" fillId="0" borderId="44" xfId="0" applyNumberFormat="1" applyFont="1" applyBorder="1"/>
    <xf numFmtId="4" fontId="7" fillId="0" borderId="44" xfId="0" applyNumberFormat="1" applyFont="1" applyBorder="1" applyAlignment="1">
      <alignment wrapText="1"/>
    </xf>
    <xf numFmtId="0" fontId="19" fillId="0" borderId="44" xfId="0" applyFont="1" applyBorder="1" applyAlignment="1">
      <alignment horizontal="center" vertical="center"/>
    </xf>
    <xf numFmtId="4" fontId="19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3" fillId="0" borderId="44" xfId="0" applyFont="1" applyBorder="1"/>
    <xf numFmtId="4" fontId="43" fillId="0" borderId="44" xfId="0" applyNumberFormat="1" applyFont="1" applyBorder="1"/>
    <xf numFmtId="2" fontId="3" fillId="0" borderId="44" xfId="0" applyNumberFormat="1" applyFont="1" applyBorder="1"/>
    <xf numFmtId="4" fontId="13" fillId="0" borderId="44" xfId="0" applyNumberFormat="1" applyFont="1" applyBorder="1"/>
    <xf numFmtId="0" fontId="19" fillId="0" borderId="44" xfId="0" applyFont="1" applyBorder="1"/>
    <xf numFmtId="2" fontId="13" fillId="6" borderId="0" xfId="0" applyNumberFormat="1" applyFont="1" applyFill="1"/>
    <xf numFmtId="0" fontId="2" fillId="0" borderId="9" xfId="0" applyFont="1" applyBorder="1"/>
    <xf numFmtId="0" fontId="9" fillId="0" borderId="20" xfId="2" applyFont="1" applyBorder="1" applyAlignment="1">
      <alignment horizontal="center" vertical="center" wrapText="1"/>
    </xf>
    <xf numFmtId="4" fontId="9" fillId="0" borderId="19" xfId="2" applyNumberFormat="1" applyFont="1" applyBorder="1" applyAlignment="1">
      <alignment horizontal="center" vertical="center" wrapText="1"/>
    </xf>
    <xf numFmtId="4" fontId="9" fillId="0" borderId="1" xfId="2" applyNumberFormat="1" applyFont="1" applyBorder="1" applyAlignment="1">
      <alignment horizontal="center" vertical="center" wrapText="1"/>
    </xf>
    <xf numFmtId="0" fontId="20" fillId="0" borderId="5" xfId="0" applyFont="1" applyBorder="1"/>
    <xf numFmtId="4" fontId="9" fillId="0" borderId="39" xfId="2" applyNumberFormat="1" applyFont="1" applyBorder="1" applyAlignment="1">
      <alignment horizontal="center" vertical="center" wrapText="1"/>
    </xf>
    <xf numFmtId="4" fontId="9" fillId="0" borderId="9" xfId="2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right"/>
    </xf>
    <xf numFmtId="0" fontId="10" fillId="0" borderId="42" xfId="0" applyFont="1" applyBorder="1" applyAlignment="1">
      <alignment vertical="center" wrapText="1"/>
    </xf>
    <xf numFmtId="4" fontId="11" fillId="0" borderId="32" xfId="2" applyNumberFormat="1" applyFont="1" applyBorder="1"/>
    <xf numFmtId="49" fontId="2" fillId="0" borderId="12" xfId="0" applyNumberFormat="1" applyFont="1" applyBorder="1" applyAlignment="1">
      <alignment horizontal="right"/>
    </xf>
    <xf numFmtId="0" fontId="10" fillId="0" borderId="48" xfId="0" applyFont="1" applyBorder="1" applyAlignment="1">
      <alignment vertical="center" wrapText="1"/>
    </xf>
    <xf numFmtId="4" fontId="11" fillId="0" borderId="30" xfId="2" applyNumberFormat="1" applyFont="1" applyBorder="1"/>
    <xf numFmtId="49" fontId="20" fillId="0" borderId="9" xfId="0" applyNumberFormat="1" applyFont="1" applyBorder="1" applyAlignment="1">
      <alignment horizontal="right"/>
    </xf>
    <xf numFmtId="0" fontId="52" fillId="0" borderId="39" xfId="0" applyFont="1" applyBorder="1" applyAlignment="1">
      <alignment horizontal="center" vertical="center" wrapText="1"/>
    </xf>
    <xf numFmtId="4" fontId="12" fillId="0" borderId="7" xfId="2" applyNumberFormat="1" applyFont="1" applyBorder="1"/>
    <xf numFmtId="4" fontId="12" fillId="0" borderId="9" xfId="2" applyNumberFormat="1" applyFont="1" applyBorder="1"/>
    <xf numFmtId="0" fontId="10" fillId="0" borderId="48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4" fontId="11" fillId="0" borderId="32" xfId="2" applyNumberFormat="1" applyFont="1" applyFill="1" applyBorder="1"/>
    <xf numFmtId="49" fontId="2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vertical="center" wrapText="1"/>
    </xf>
    <xf numFmtId="0" fontId="10" fillId="0" borderId="45" xfId="0" applyFont="1" applyBorder="1" applyAlignment="1">
      <alignment vertical="center" wrapText="1"/>
    </xf>
    <xf numFmtId="0" fontId="10" fillId="0" borderId="39" xfId="0" applyFont="1" applyBorder="1" applyAlignment="1">
      <alignment vertical="center" wrapText="1"/>
    </xf>
    <xf numFmtId="4" fontId="11" fillId="0" borderId="9" xfId="2" applyNumberFormat="1" applyFont="1" applyBorder="1"/>
    <xf numFmtId="4" fontId="11" fillId="0" borderId="7" xfId="2" applyNumberFormat="1" applyFont="1" applyBorder="1"/>
    <xf numFmtId="0" fontId="2" fillId="0" borderId="8" xfId="0" applyFont="1" applyBorder="1"/>
    <xf numFmtId="0" fontId="14" fillId="3" borderId="22" xfId="0" applyFont="1" applyFill="1" applyBorder="1" applyAlignment="1">
      <alignment wrapText="1"/>
    </xf>
    <xf numFmtId="4" fontId="14" fillId="3" borderId="8" xfId="0" applyNumberFormat="1" applyFont="1" applyFill="1" applyBorder="1"/>
    <xf numFmtId="4" fontId="14" fillId="3" borderId="5" xfId="0" applyNumberFormat="1" applyFont="1" applyFill="1" applyBorder="1"/>
    <xf numFmtId="0" fontId="20" fillId="0" borderId="7" xfId="0" applyFont="1" applyBorder="1"/>
    <xf numFmtId="0" fontId="35" fillId="0" borderId="7" xfId="0" applyFont="1" applyBorder="1" applyAlignment="1">
      <alignment horizontal="center"/>
    </xf>
    <xf numFmtId="0" fontId="5" fillId="0" borderId="9" xfId="0" applyFont="1" applyBorder="1"/>
    <xf numFmtId="0" fontId="5" fillId="0" borderId="25" xfId="0" applyFont="1" applyBorder="1"/>
    <xf numFmtId="0" fontId="5" fillId="0" borderId="9" xfId="0" applyFont="1" applyBorder="1" applyAlignment="1">
      <alignment horizontal="center"/>
    </xf>
    <xf numFmtId="0" fontId="35" fillId="0" borderId="5" xfId="0" applyFont="1" applyBorder="1" applyAlignment="1">
      <alignment horizontal="center"/>
    </xf>
    <xf numFmtId="4" fontId="5" fillId="0" borderId="8" xfId="0" applyNumberFormat="1" applyFont="1" applyBorder="1"/>
    <xf numFmtId="4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4" fontId="5" fillId="0" borderId="0" xfId="0" applyNumberFormat="1" applyFont="1"/>
    <xf numFmtId="0" fontId="3" fillId="0" borderId="26" xfId="2" applyFont="1" applyFill="1" applyBorder="1" applyAlignment="1">
      <alignment wrapText="1"/>
    </xf>
    <xf numFmtId="4" fontId="3" fillId="0" borderId="10" xfId="2" applyNumberFormat="1" applyFont="1" applyFill="1" applyBorder="1"/>
    <xf numFmtId="0" fontId="36" fillId="0" borderId="15" xfId="2" applyFont="1" applyFill="1" applyBorder="1" applyAlignment="1">
      <alignment wrapText="1"/>
    </xf>
    <xf numFmtId="0" fontId="3" fillId="0" borderId="28" xfId="2" applyFont="1" applyFill="1" applyBorder="1" applyAlignment="1">
      <alignment wrapText="1"/>
    </xf>
    <xf numFmtId="0" fontId="23" fillId="3" borderId="7" xfId="0" applyFont="1" applyFill="1" applyBorder="1" applyAlignment="1">
      <alignment horizontal="center" vertical="center" wrapText="1"/>
    </xf>
    <xf numFmtId="0" fontId="11" fillId="0" borderId="0" xfId="0" applyFont="1" applyAlignment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39" xfId="0" applyFont="1" applyFill="1" applyBorder="1" applyAlignment="1">
      <alignment horizontal="center" vertical="center" wrapText="1"/>
    </xf>
    <xf numFmtId="0" fontId="23" fillId="3" borderId="4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42" xfId="0" applyFont="1" applyBorder="1" applyAlignment="1">
      <alignment horizontal="left"/>
    </xf>
    <xf numFmtId="0" fontId="6" fillId="0" borderId="53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0" xfId="0" applyBorder="1"/>
    <xf numFmtId="0" fontId="0" fillId="0" borderId="2" xfId="0" applyBorder="1"/>
    <xf numFmtId="0" fontId="0" fillId="0" borderId="5" xfId="0" applyBorder="1"/>
    <xf numFmtId="0" fontId="0" fillId="0" borderId="22" xfId="0" applyBorder="1"/>
    <xf numFmtId="0" fontId="0" fillId="0" borderId="6" xfId="0" applyBorder="1"/>
    <xf numFmtId="0" fontId="11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7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2" fillId="0" borderId="19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" fontId="35" fillId="0" borderId="3" xfId="0" applyNumberFormat="1" applyFont="1" applyBorder="1" applyAlignment="1">
      <alignment horizontal="right"/>
    </xf>
    <xf numFmtId="4" fontId="35" fillId="0" borderId="0" xfId="0" applyNumberFormat="1" applyFont="1" applyAlignment="1">
      <alignment horizontal="right"/>
    </xf>
    <xf numFmtId="0" fontId="29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vertical="center" wrapText="1"/>
    </xf>
    <xf numFmtId="4" fontId="12" fillId="2" borderId="14" xfId="2" applyNumberFormat="1" applyFont="1" applyFill="1" applyBorder="1"/>
    <xf numFmtId="4" fontId="13" fillId="2" borderId="14" xfId="0" applyNumberFormat="1" applyFont="1" applyFill="1" applyBorder="1"/>
    <xf numFmtId="4" fontId="11" fillId="0" borderId="11" xfId="2" applyNumberFormat="1" applyFont="1" applyBorder="1" applyAlignment="1">
      <alignment horizontal="right" vertical="center"/>
    </xf>
    <xf numFmtId="4" fontId="11" fillId="0" borderId="12" xfId="2" applyNumberFormat="1" applyFont="1" applyFill="1" applyBorder="1" applyAlignment="1">
      <alignment horizontal="right" vertical="center"/>
    </xf>
    <xf numFmtId="4" fontId="11" fillId="0" borderId="11" xfId="2" applyNumberFormat="1" applyFont="1" applyFill="1" applyBorder="1" applyAlignment="1">
      <alignment horizontal="right" vertical="center"/>
    </xf>
    <xf numFmtId="4" fontId="11" fillId="0" borderId="14" xfId="2" applyNumberFormat="1" applyFont="1" applyFill="1" applyBorder="1" applyAlignment="1">
      <alignment horizontal="right" vertical="center"/>
    </xf>
    <xf numFmtId="4" fontId="11" fillId="0" borderId="14" xfId="2" applyNumberFormat="1" applyFont="1" applyBorder="1" applyAlignment="1">
      <alignment horizontal="right" vertical="center"/>
    </xf>
    <xf numFmtId="4" fontId="14" fillId="3" borderId="9" xfId="0" applyNumberFormat="1" applyFont="1" applyFill="1" applyBorder="1" applyAlignment="1">
      <alignment horizontal="right" vertical="center"/>
    </xf>
    <xf numFmtId="0" fontId="7" fillId="0" borderId="44" xfId="0" applyFont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wrapText="1"/>
    </xf>
    <xf numFmtId="0" fontId="11" fillId="4" borderId="30" xfId="0" applyFont="1" applyFill="1" applyBorder="1" applyAlignment="1">
      <alignment horizontal="center" wrapText="1"/>
    </xf>
    <xf numFmtId="0" fontId="11" fillId="4" borderId="47" xfId="0" applyFont="1" applyFill="1" applyBorder="1" applyAlignment="1">
      <alignment horizontal="right" wrapText="1"/>
    </xf>
    <xf numFmtId="2" fontId="11" fillId="4" borderId="14" xfId="0" applyNumberFormat="1" applyFont="1" applyFill="1" applyBorder="1" applyAlignment="1">
      <alignment horizontal="right" wrapText="1"/>
    </xf>
    <xf numFmtId="0" fontId="14" fillId="7" borderId="7" xfId="0" applyFont="1" applyFill="1" applyBorder="1" applyAlignment="1">
      <alignment vertical="center" wrapText="1"/>
    </xf>
    <xf numFmtId="4" fontId="21" fillId="7" borderId="9" xfId="0" applyNumberFormat="1" applyFont="1" applyFill="1" applyBorder="1"/>
    <xf numFmtId="4" fontId="21" fillId="7" borderId="7" xfId="0" applyNumberFormat="1" applyFont="1" applyFill="1" applyBorder="1"/>
    <xf numFmtId="4" fontId="14" fillId="7" borderId="25" xfId="0" applyNumberFormat="1" applyFont="1" applyFill="1" applyBorder="1"/>
    <xf numFmtId="4" fontId="14" fillId="7" borderId="9" xfId="0" applyNumberFormat="1" applyFont="1" applyFill="1" applyBorder="1"/>
    <xf numFmtId="4" fontId="14" fillId="7" borderId="9" xfId="0" applyNumberFormat="1" applyFont="1" applyFill="1" applyBorder="1" applyAlignment="1">
      <alignment horizontal="center" vertical="center"/>
    </xf>
    <xf numFmtId="0" fontId="23" fillId="7" borderId="7" xfId="0" applyFont="1" applyFill="1" applyBorder="1" applyAlignment="1">
      <alignment horizontal="center" vertical="center" wrapText="1"/>
    </xf>
    <xf numFmtId="4" fontId="20" fillId="7" borderId="8" xfId="0" applyNumberFormat="1" applyFont="1" applyFill="1" applyBorder="1"/>
    <xf numFmtId="4" fontId="20" fillId="7" borderId="5" xfId="0" applyNumberFormat="1" applyFont="1" applyFill="1" applyBorder="1"/>
    <xf numFmtId="4" fontId="39" fillId="7" borderId="8" xfId="0" applyNumberFormat="1" applyFont="1" applyFill="1" applyBorder="1"/>
    <xf numFmtId="4" fontId="39" fillId="7" borderId="9" xfId="0" applyNumberFormat="1" applyFont="1" applyFill="1" applyBorder="1"/>
    <xf numFmtId="49" fontId="20" fillId="0" borderId="8" xfId="0" applyNumberFormat="1" applyFont="1" applyBorder="1" applyAlignment="1">
      <alignment horizontal="right"/>
    </xf>
    <xf numFmtId="4" fontId="11" fillId="0" borderId="8" xfId="2" applyNumberFormat="1" applyFont="1" applyBorder="1"/>
    <xf numFmtId="4" fontId="11" fillId="0" borderId="5" xfId="2" applyNumberFormat="1" applyFont="1" applyBorder="1"/>
    <xf numFmtId="4" fontId="11" fillId="0" borderId="8" xfId="2" applyNumberFormat="1" applyFont="1" applyBorder="1" applyAlignment="1">
      <alignment horizontal="right"/>
    </xf>
  </cellXfs>
  <cellStyles count="3">
    <cellStyle name="Excel Built-in 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526008</xdr:colOff>
      <xdr:row>76</xdr:row>
      <xdr:rowOff>127946</xdr:rowOff>
    </xdr:from>
    <xdr:to>
      <xdr:col>1</xdr:col>
      <xdr:colOff>1009366</xdr:colOff>
      <xdr:row>77</xdr:row>
      <xdr:rowOff>184812</xdr:rowOff>
    </xdr:to>
    <xdr:sp macro="" textlink="">
      <xdr:nvSpPr>
        <xdr:cNvPr id="2" name="Стрелка вниз 1"/>
        <xdr:cNvSpPr/>
      </xdr:nvSpPr>
      <xdr:spPr>
        <a:xfrm>
          <a:off x="5240883" y="18711221"/>
          <a:ext cx="483358" cy="294991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710820</xdr:colOff>
      <xdr:row>76</xdr:row>
      <xdr:rowOff>127947</xdr:rowOff>
    </xdr:from>
    <xdr:to>
      <xdr:col>3</xdr:col>
      <xdr:colOff>1194178</xdr:colOff>
      <xdr:row>77</xdr:row>
      <xdr:rowOff>184813</xdr:rowOff>
    </xdr:to>
    <xdr:sp macro="" textlink="">
      <xdr:nvSpPr>
        <xdr:cNvPr id="3" name="Стрелка вниз 2"/>
        <xdr:cNvSpPr/>
      </xdr:nvSpPr>
      <xdr:spPr>
        <a:xfrm>
          <a:off x="6372225" y="18711222"/>
          <a:ext cx="0" cy="294991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41;&#1102;&#1076;&#1078;&#1077;&#1090;&#1099;%20&#8212;%20&#1082;&#1086;&#1087;&#1080;&#1103;\&#1058;&#1072;&#1088;&#1080;&#1092;&#1099;,%20&#1054;&#1044;&#1053;,%20&#1079;&#1087;&#1083;\&#1047;&#1055;&#1051;%20&#1080;&#1085;&#1076;&#1077;&#1082;&#1089;&#1072;&#1094;&#1080;&#1103;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AppData\Roaming\Microsoft\Excel\&#1058;&#1072;&#1088;&#1080;&#1092;&#1099;%20&#1074;%20&#1088;&#1072;&#1079;&#1088;&#1072;&#1073;&#1086;&#1090;&#1082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Desktop\&#1060;&#1051;&#1045;&#1064;&#1050;&#1040;\&#1056;&#1040;&#1041;&#1054;&#1058;&#1040;\&#1041;&#1102;&#1076;&#1078;&#1077;&#1090;&#1099;%20&#8212;%20&#1082;&#1086;&#1087;&#1080;&#1103;\&#1058;&#1072;&#1088;&#1080;&#1092;&#1099;,%20&#1054;&#1044;&#1053;,%20&#1079;&#1087;&#1083;\&#1054;&#1044;&#1053;%20&#1076;&#1083;&#1103;%20&#1082;&#1074;&#1080;&#1090;&#1072;&#1085;&#1094;&#1080;&#1081;%20(&#1092;&#1086;&#1088;&#1084;&#1072;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s\AppData\Roaming\Microsoft\Excel\&#1058;&#1072;&#1088;&#1080;&#1092;&#1099;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дексация Перелета"/>
      <sheetName val="2019 новые дома"/>
      <sheetName val="Лукашевича дл ТФ"/>
      <sheetName val="2019 (фот ) "/>
      <sheetName val="2018 (фот )"/>
      <sheetName val="2017 (фот изм)"/>
      <sheetName val="яковл 2018"/>
      <sheetName val="2017"/>
      <sheetName val="красный путь 131"/>
      <sheetName val="2017 лук"/>
      <sheetName val="2017 (пер)"/>
      <sheetName val="аварийка  с налогом"/>
      <sheetName val="аварийка без налога"/>
      <sheetName val="аварийка без налога (2)"/>
      <sheetName val="Лист1"/>
      <sheetName val="2017 орд13.1"/>
      <sheetName val="ЯК 2"/>
      <sheetName val="Лист2"/>
      <sheetName val="9 этажка"/>
      <sheetName val="новые тарифы"/>
      <sheetName val="новые тарифы (2)"/>
      <sheetName val="Лист3"/>
      <sheetName val="Лист4"/>
    </sheetNames>
    <sheetDataSet>
      <sheetData sheetId="0">
        <row r="8">
          <cell r="Y8">
            <v>2000</v>
          </cell>
        </row>
      </sheetData>
      <sheetData sheetId="1">
        <row r="15">
          <cell r="K15">
            <v>2.1</v>
          </cell>
        </row>
      </sheetData>
      <sheetData sheetId="2"/>
      <sheetData sheetId="3">
        <row r="32">
          <cell r="V32">
            <v>2.39</v>
          </cell>
        </row>
        <row r="33">
          <cell r="V33">
            <v>0.32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72">
          <cell r="K172">
            <v>1.93</v>
          </cell>
        </row>
      </sheetData>
      <sheetData sheetId="20"/>
      <sheetData sheetId="21"/>
      <sheetData sheetId="22">
        <row r="14">
          <cell r="J14">
            <v>62.570000000000164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-ти этажка"/>
      <sheetName val="новый (2017)"/>
      <sheetName val="новый (2017) 2"/>
      <sheetName val="новый (2017) 3"/>
      <sheetName val="новый (2017) 4"/>
      <sheetName val="новый (2017) 5"/>
      <sheetName val="новый (2017) 6"/>
      <sheetName val="новый (2017) 7"/>
      <sheetName val="новый (2017) 8"/>
      <sheetName val="новый (2019) 9 (сов.дома)"/>
      <sheetName val="новый (2019) 9"/>
      <sheetName val="новый (2017) 9"/>
      <sheetName val="новый (2017) 10"/>
      <sheetName val="новый (2017) 11"/>
      <sheetName val="Волгоград 32Б"/>
      <sheetName val="Волгр 40"/>
      <sheetName val="Волгр 44"/>
      <sheetName val="новый д4"/>
      <sheetName val="расчет"/>
      <sheetName val="новый нт20"/>
      <sheetName val="новый к 12.2 (2017)"/>
      <sheetName val="новый средний"/>
      <sheetName val="новый (2018) Л9"/>
      <sheetName val="новый (2018) Брат "/>
      <sheetName val="новый (2018) 16ВГ"/>
      <sheetName val="новый (2018) А2"/>
      <sheetName val="новый к 105"/>
      <sheetName val="новый к 107"/>
      <sheetName val="новый к 107 (2)"/>
      <sheetName val="новый з 2а"/>
      <sheetName val="кр.91"/>
      <sheetName val="новый "/>
      <sheetName val="новый ОР"/>
      <sheetName val="Рабиновича 2019"/>
      <sheetName val="конева 2019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2">
          <cell r="D12">
            <v>0.30000000000000004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>
        <row r="28">
          <cell r="B28" t="str">
            <v>Инвентарь,спецодежда,моющие средства и пр.</v>
          </cell>
        </row>
      </sheetData>
      <sheetData sheetId="20" refreshError="1"/>
      <sheetData sheetId="21">
        <row r="14">
          <cell r="G14">
            <v>4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>
        <row r="18">
          <cell r="D18">
            <v>0.8</v>
          </cell>
        </row>
      </sheetData>
      <sheetData sheetId="28" refreshError="1"/>
      <sheetData sheetId="29" refreshError="1"/>
      <sheetData sheetId="30" refreshError="1"/>
      <sheetData sheetId="31">
        <row r="15">
          <cell r="C15">
            <v>0.38</v>
          </cell>
        </row>
      </sheetData>
      <sheetData sheetId="32" refreshError="1"/>
      <sheetData sheetId="33">
        <row r="10">
          <cell r="D10">
            <v>3152.7</v>
          </cell>
        </row>
      </sheetData>
      <sheetData sheetId="34">
        <row r="16">
          <cell r="F16">
            <v>0.6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ДН Ордж. 1ая (01-06)"/>
      <sheetName val="ОДН Ордж. 1ая (07-12) (2)"/>
      <sheetName val="ОДН Ордж. 1ая (07.18)"/>
      <sheetName val="ОДН Ордж. 1ая (01.19-01.20) "/>
      <sheetName val="ОДН Ордж 2ая  (01-06)"/>
      <sheetName val="ОДН Ордж 2ая  (07-12)"/>
      <sheetName val="ОДН Ордж 2ая  (07.18)"/>
      <sheetName val="ОДН Ордж 2ая  (01.19-01.20) "/>
      <sheetName val="ОДН Волхов. (01-06) (2)"/>
      <sheetName val="ОДН Волхов. (01-06)"/>
      <sheetName val="ОДН Волхов. (07-12)"/>
      <sheetName val="ОДН Волхов. (07.18)"/>
      <sheetName val="ОДН Волхов. (01.19-01.20)"/>
      <sheetName val="ОДН Добр. (01-06)"/>
      <sheetName val="ОДН Добр. (01-06) (2)"/>
      <sheetName val="ОДН Добр. (07-12)"/>
      <sheetName val="ОДН Добр. (07.18)"/>
      <sheetName val="ОДН Рабинов. (01-06)"/>
      <sheetName val="ОДН Рабинов. (01-06) (2)"/>
      <sheetName val="ОДН Рабинов. (07-12)"/>
      <sheetName val="ОДН Рабинов. (07.18)"/>
      <sheetName val="ОДН Рабинов. (01.19-01.20)"/>
      <sheetName val="ОДН Яковлев (01-06) (РТС)"/>
      <sheetName val="ОДН Яковлев (01-06)"/>
      <sheetName val="ОДН Яковлев (07-12)"/>
      <sheetName val="ОДН Яковлев (07.18)"/>
      <sheetName val="ОДН Яковлев (01.19-01.20) "/>
      <sheetName val="ОДН Перелета (01-06)"/>
      <sheetName val="ОДН Перелета (01-06) (для расч)"/>
      <sheetName val="ОДН Перелета (07-12)"/>
      <sheetName val="ОДН Перелета (07.18)"/>
      <sheetName val="ОДН Перелета (01.19-01.20)"/>
      <sheetName val="ОДН Лукаш. (01-06)"/>
      <sheetName val="ОДН Лукаш. (07-12)"/>
      <sheetName val="ОДН Лукаш. (07.18)"/>
      <sheetName val="ОДН Средняя 7 (07-12) "/>
      <sheetName val="ОДН Средняя 7 (07.18)"/>
      <sheetName val="ОДН Средняя 7 (01.19-01.20) "/>
      <sheetName val="ОДН Кр путь. (07-12) "/>
      <sheetName val="Лист1"/>
      <sheetName val="ОДН . (2017)"/>
      <sheetName val="ордж кв.127"/>
      <sheetName val="ОДН Новая. (07-12) (2)"/>
      <sheetName val="ОДН Новая. жук"/>
      <sheetName val="ОДН лев.бер (07-12)-01,06.19"/>
      <sheetName val="ОДН свод с 01.07.18"/>
    </sheetNames>
    <sheetDataSet>
      <sheetData sheetId="0" refreshError="1"/>
      <sheetData sheetId="1" refreshError="1"/>
      <sheetData sheetId="2" refreshError="1"/>
      <sheetData sheetId="3">
        <row r="77">
          <cell r="H77">
            <v>2.5360507512921009</v>
          </cell>
        </row>
      </sheetData>
      <sheetData sheetId="4" refreshError="1"/>
      <sheetData sheetId="5">
        <row r="14">
          <cell r="D14">
            <v>2038.5956000000001</v>
          </cell>
        </row>
      </sheetData>
      <sheetData sheetId="6" refreshError="1"/>
      <sheetData sheetId="7">
        <row r="80">
          <cell r="H80">
            <v>2.0764318771179986</v>
          </cell>
        </row>
      </sheetData>
      <sheetData sheetId="8" refreshError="1"/>
      <sheetData sheetId="9" refreshError="1"/>
      <sheetData sheetId="10">
        <row r="16">
          <cell r="D16">
            <v>1974.1</v>
          </cell>
        </row>
      </sheetData>
      <sheetData sheetId="11" refreshError="1"/>
      <sheetData sheetId="12">
        <row r="83">
          <cell r="H83">
            <v>2.3325043891815009</v>
          </cell>
        </row>
      </sheetData>
      <sheetData sheetId="13" refreshError="1"/>
      <sheetData sheetId="14" refreshError="1"/>
      <sheetData sheetId="15">
        <row r="14">
          <cell r="D14">
            <v>500</v>
          </cell>
        </row>
      </sheetData>
      <sheetData sheetId="16" refreshError="1"/>
      <sheetData sheetId="17" refreshError="1"/>
      <sheetData sheetId="18" refreshError="1"/>
      <sheetData sheetId="19">
        <row r="14">
          <cell r="D14">
            <v>453.52349999999996</v>
          </cell>
        </row>
      </sheetData>
      <sheetData sheetId="20" refreshError="1"/>
      <sheetData sheetId="21">
        <row r="81">
          <cell r="H81">
            <v>1.3175827294359697</v>
          </cell>
        </row>
      </sheetData>
      <sheetData sheetId="22" refreshError="1"/>
      <sheetData sheetId="23" refreshError="1"/>
      <sheetData sheetId="24">
        <row r="14">
          <cell r="D14">
            <v>1611.4889999999998</v>
          </cell>
        </row>
      </sheetData>
      <sheetData sheetId="25" refreshError="1"/>
      <sheetData sheetId="26">
        <row r="49">
          <cell r="H49">
            <v>2.1298947160653618</v>
          </cell>
        </row>
      </sheetData>
      <sheetData sheetId="27" refreshError="1"/>
      <sheetData sheetId="28" refreshError="1"/>
      <sheetData sheetId="29">
        <row r="9">
          <cell r="D9">
            <v>11628.2721</v>
          </cell>
        </row>
      </sheetData>
      <sheetData sheetId="30" refreshError="1"/>
      <sheetData sheetId="31">
        <row r="60">
          <cell r="H60">
            <v>2.1341014221445342</v>
          </cell>
        </row>
      </sheetData>
      <sheetData sheetId="32" refreshError="1"/>
      <sheetData sheetId="33">
        <row r="22">
          <cell r="D22">
            <v>7100.1106</v>
          </cell>
        </row>
      </sheetData>
      <sheetData sheetId="34" refreshError="1"/>
      <sheetData sheetId="35" refreshError="1"/>
      <sheetData sheetId="36" refreshError="1"/>
      <sheetData sheetId="37">
        <row r="86">
          <cell r="H86">
            <v>2.3365939793967971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5">
          <cell r="D15">
            <v>6294.2749999999996</v>
          </cell>
        </row>
      </sheetData>
      <sheetData sheetId="4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олоховстроя нов. (2)"/>
      <sheetName val="Волоховстроя нов."/>
      <sheetName val="Рабиновича новый"/>
      <sheetName val="Яковлева новый"/>
      <sheetName val="Добров. новый "/>
      <sheetName val="Орджон.  новый (2)"/>
      <sheetName val="Орджон.  новый"/>
      <sheetName val="Лукашевича новый"/>
      <sheetName val="Красный путь 131 тариф"/>
      <sheetName val="Перелета новый"/>
      <sheetName val="новый средний"/>
    </sheetNames>
    <sheetDataSet>
      <sheetData sheetId="0" refreshError="1"/>
      <sheetData sheetId="1" refreshError="1">
        <row r="31">
          <cell r="A31" t="str">
            <v>ОДН</v>
          </cell>
        </row>
        <row r="32">
          <cell r="A32" t="str">
            <v>ИТОГО с ОДН</v>
          </cell>
        </row>
      </sheetData>
      <sheetData sheetId="2" refreshError="1">
        <row r="29">
          <cell r="B29" t="str">
            <v>Плата за управление,содеражание и ремонт жилого помещения всего</v>
          </cell>
        </row>
        <row r="31">
          <cell r="B31" t="str">
            <v>ИТОГО с ОДН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2"/>
  <sheetViews>
    <sheetView topLeftCell="A23" zoomScale="68" zoomScaleNormal="68" workbookViewId="0">
      <selection activeCell="B29" sqref="B29"/>
    </sheetView>
  </sheetViews>
  <sheetFormatPr defaultColWidth="9.140625" defaultRowHeight="12.75" outlineLevelCol="1"/>
  <cols>
    <col min="1" max="1" width="3.28515625" style="1" customWidth="1"/>
    <col min="2" max="2" width="63.5703125" style="1" customWidth="1"/>
    <col min="3" max="3" width="22.5703125" style="2" customWidth="1"/>
    <col min="4" max="4" width="20.7109375" style="2" hidden="1" customWidth="1" outlineLevel="1"/>
    <col min="5" max="5" width="16.7109375" style="2" hidden="1" customWidth="1" outlineLevel="1"/>
    <col min="6" max="6" width="9.140625" style="2" collapsed="1"/>
    <col min="7" max="16384" width="9.140625" style="1"/>
  </cols>
  <sheetData>
    <row r="1" spans="1:18" hidden="1"/>
    <row r="2" spans="1:18" ht="12.75" hidden="1" customHeight="1"/>
    <row r="3" spans="1:18" ht="12.75" hidden="1" customHeight="1"/>
    <row r="4" spans="1:18" hidden="1"/>
    <row r="5" spans="1:18" ht="19.5" customHeight="1">
      <c r="B5" s="520" t="s">
        <v>0</v>
      </c>
      <c r="C5" s="520"/>
    </row>
    <row r="6" spans="1:18" ht="24.75" customHeight="1">
      <c r="B6" s="521" t="s">
        <v>1</v>
      </c>
      <c r="C6" s="521"/>
    </row>
    <row r="7" spans="1:18" ht="27" customHeight="1">
      <c r="B7" s="522" t="s">
        <v>2</v>
      </c>
      <c r="C7" s="522"/>
    </row>
    <row r="8" spans="1:18" ht="27" customHeight="1">
      <c r="B8" s="522" t="s">
        <v>3</v>
      </c>
      <c r="C8" s="522"/>
    </row>
    <row r="9" spans="1:18" ht="15.75" customHeight="1" thickBot="1">
      <c r="B9" s="3"/>
    </row>
    <row r="10" spans="1:18" ht="15.75" customHeight="1">
      <c r="B10" s="523" t="s">
        <v>4</v>
      </c>
      <c r="C10" s="627" t="s">
        <v>5</v>
      </c>
      <c r="D10" s="627"/>
    </row>
    <row r="11" spans="1:18" ht="15.75" customHeight="1">
      <c r="B11" s="524"/>
      <c r="C11" s="627"/>
      <c r="D11" s="627"/>
    </row>
    <row r="12" spans="1:18" ht="108" customHeight="1" thickBot="1">
      <c r="B12" s="524"/>
      <c r="C12" s="627"/>
      <c r="D12" s="627"/>
    </row>
    <row r="13" spans="1:18" ht="39" customHeight="1" thickBot="1">
      <c r="B13" s="4" t="s">
        <v>6</v>
      </c>
      <c r="C13" s="5" t="s">
        <v>7</v>
      </c>
      <c r="D13" s="5" t="s">
        <v>8</v>
      </c>
      <c r="E13" s="6" t="s">
        <v>9</v>
      </c>
    </row>
    <row r="14" spans="1:18" ht="15.75" customHeight="1">
      <c r="B14" s="7" t="s">
        <v>10</v>
      </c>
      <c r="C14" s="621">
        <v>4.55</v>
      </c>
      <c r="D14" s="8">
        <v>4.55</v>
      </c>
      <c r="E14" s="9">
        <f>+D14-C14</f>
        <v>0</v>
      </c>
    </row>
    <row r="15" spans="1:18" s="2" customFormat="1" ht="18.75" customHeight="1">
      <c r="A15" s="1"/>
      <c r="B15" s="10" t="s">
        <v>11</v>
      </c>
      <c r="C15" s="622">
        <v>0.16</v>
      </c>
      <c r="D15" s="12">
        <v>0.18</v>
      </c>
      <c r="E15" s="13">
        <f>+D15-C15</f>
        <v>1.999999999999999E-2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s="2" customFormat="1" ht="18.75" customHeight="1">
      <c r="A16" s="1"/>
      <c r="B16" s="10" t="s">
        <v>12</v>
      </c>
      <c r="C16" s="622">
        <v>0.33</v>
      </c>
      <c r="D16" s="14">
        <v>0.33</v>
      </c>
      <c r="E16" s="15">
        <f t="shared" ref="E16:E31" si="0">+D16-C16</f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s="2" customFormat="1" ht="18.75" customHeight="1">
      <c r="A17" s="1"/>
      <c r="B17" s="10" t="s">
        <v>13</v>
      </c>
      <c r="C17" s="622">
        <v>0.38</v>
      </c>
      <c r="D17" s="14">
        <v>0.38</v>
      </c>
      <c r="E17" s="15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s="2" customFormat="1" ht="28.5" customHeight="1">
      <c r="A18" s="1"/>
      <c r="B18" s="10" t="s">
        <v>14</v>
      </c>
      <c r="C18" s="622">
        <v>0.9</v>
      </c>
      <c r="D18" s="12">
        <v>0.95</v>
      </c>
      <c r="E18" s="13">
        <f t="shared" si="0"/>
        <v>4.9999999999999933E-2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s="2" customFormat="1" ht="28.5" customHeight="1">
      <c r="A19" s="1"/>
      <c r="B19" s="16" t="s">
        <v>15</v>
      </c>
      <c r="C19" s="622">
        <v>7.0000000000000007E-2</v>
      </c>
      <c r="D19" s="14">
        <v>7.0000000000000007E-2</v>
      </c>
      <c r="E19" s="15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s="2" customFormat="1" ht="28.5" customHeight="1">
      <c r="A20" s="1"/>
      <c r="B20" s="10" t="s">
        <v>16</v>
      </c>
      <c r="C20" s="622">
        <v>2.76</v>
      </c>
      <c r="D20" s="11">
        <v>2.76</v>
      </c>
      <c r="E20" s="15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s="2" customFormat="1" ht="28.5" customHeight="1">
      <c r="A21" s="1"/>
      <c r="B21" s="16" t="s">
        <v>17</v>
      </c>
      <c r="C21" s="623">
        <v>1.46</v>
      </c>
      <c r="D21" s="17">
        <v>1.46</v>
      </c>
      <c r="E21" s="15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s="2" customFormat="1" ht="28.5" customHeight="1">
      <c r="A22" s="1"/>
      <c r="B22" s="10" t="s">
        <v>18</v>
      </c>
      <c r="C22" s="622">
        <v>2.1</v>
      </c>
      <c r="D22" s="11">
        <v>2.1</v>
      </c>
      <c r="E22" s="15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s="2" customFormat="1" ht="28.5" customHeight="1">
      <c r="A23" s="1"/>
      <c r="B23" s="10" t="s">
        <v>19</v>
      </c>
      <c r="C23" s="622">
        <v>1.1000000000000001</v>
      </c>
      <c r="D23" s="11">
        <v>1.1000000000000001</v>
      </c>
      <c r="E23" s="15">
        <f t="shared" si="0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s="2" customFormat="1" ht="20.25" customHeight="1">
      <c r="A24" s="1"/>
      <c r="B24" s="10" t="s">
        <v>20</v>
      </c>
      <c r="C24" s="622">
        <v>3.75</v>
      </c>
      <c r="D24" s="12">
        <v>3.8</v>
      </c>
      <c r="E24" s="13">
        <f t="shared" si="0"/>
        <v>4.9999999999999822E-2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s="2" customFormat="1" ht="15.75" customHeight="1">
      <c r="A25" s="1"/>
      <c r="B25" s="10" t="s">
        <v>21</v>
      </c>
      <c r="C25" s="622">
        <v>0.18</v>
      </c>
      <c r="D25" s="11">
        <v>0.18</v>
      </c>
      <c r="E25" s="15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s="2" customFormat="1" ht="15.75" customHeight="1">
      <c r="A26" s="1"/>
      <c r="B26" s="10" t="s">
        <v>22</v>
      </c>
      <c r="C26" s="622">
        <v>0.05</v>
      </c>
      <c r="D26" s="11">
        <v>0.05</v>
      </c>
      <c r="E26" s="15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s="2" customFormat="1" ht="15.75" customHeight="1">
      <c r="A27" s="1"/>
      <c r="B27" s="10" t="s">
        <v>23</v>
      </c>
      <c r="C27" s="622">
        <v>0.03</v>
      </c>
      <c r="D27" s="11">
        <v>0.03</v>
      </c>
      <c r="E27" s="15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s="2" customFormat="1" ht="46.5" customHeight="1">
      <c r="A28" s="1"/>
      <c r="B28" s="10" t="s">
        <v>24</v>
      </c>
      <c r="C28" s="622">
        <v>1.1200000000000001</v>
      </c>
      <c r="D28" s="12">
        <v>1.1499999999999999</v>
      </c>
      <c r="E28" s="13">
        <f t="shared" si="0"/>
        <v>2.9999999999999805E-2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2" customFormat="1" ht="46.5" customHeight="1">
      <c r="A29" s="1"/>
      <c r="B29" s="618" t="s">
        <v>224</v>
      </c>
      <c r="C29" s="624" t="s">
        <v>225</v>
      </c>
      <c r="D29" s="619"/>
      <c r="E29" s="62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21" customHeight="1" thickBot="1">
      <c r="B30" s="18" t="s">
        <v>25</v>
      </c>
      <c r="C30" s="625">
        <v>1.85</v>
      </c>
      <c r="D30" s="19">
        <v>1.85</v>
      </c>
      <c r="E30" s="20">
        <f t="shared" si="0"/>
        <v>0</v>
      </c>
    </row>
    <row r="31" spans="1:18" ht="42.75" customHeight="1" thickBot="1">
      <c r="B31" s="21" t="s">
        <v>26</v>
      </c>
      <c r="C31" s="626">
        <f>SUM(C14:C30)</f>
        <v>20.790000000000003</v>
      </c>
      <c r="D31" s="22">
        <f>SUM(D14:D30)</f>
        <v>20.94</v>
      </c>
      <c r="E31" s="23">
        <f t="shared" si="0"/>
        <v>0.14999999999999858</v>
      </c>
    </row>
    <row r="32" spans="1:18" s="24" customFormat="1" ht="19.5" hidden="1" customHeight="1">
      <c r="B32" s="25" t="s">
        <v>27</v>
      </c>
      <c r="C32" s="26"/>
      <c r="D32" s="26"/>
      <c r="E32" s="26"/>
      <c r="F32" s="26"/>
    </row>
    <row r="33" spans="1:18" s="24" customFormat="1" ht="14.25" hidden="1" customHeight="1">
      <c r="B33" s="27" t="s">
        <v>28</v>
      </c>
      <c r="C33" s="26"/>
      <c r="D33" s="26"/>
      <c r="E33" s="26"/>
      <c r="F33" s="26"/>
    </row>
    <row r="34" spans="1:18" ht="15.75" hidden="1">
      <c r="B34" s="28" t="s">
        <v>29</v>
      </c>
    </row>
    <row r="35" spans="1:18" s="2" customFormat="1" ht="15.75" hidden="1">
      <c r="A35" s="1"/>
      <c r="B35" s="29" t="s">
        <v>30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s="2" customFormat="1" ht="39" hidden="1" customHeight="1" thickBot="1">
      <c r="A36" s="1"/>
      <c r="B36" s="30" t="s">
        <v>31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s="2" customFormat="1">
      <c r="A37" s="1"/>
      <c r="B37" s="3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22.5">
      <c r="B38" s="32"/>
      <c r="C38" s="33"/>
    </row>
    <row r="39" spans="1:18">
      <c r="C39" s="34"/>
    </row>
    <row r="42" spans="1:18" s="2" customFormat="1">
      <c r="A42" s="1"/>
      <c r="B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6">
    <mergeCell ref="B5:C5"/>
    <mergeCell ref="B6:C6"/>
    <mergeCell ref="B7:C7"/>
    <mergeCell ref="B8:C8"/>
    <mergeCell ref="B10:B12"/>
    <mergeCell ref="C10:D12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Z103"/>
  <sheetViews>
    <sheetView zoomScale="67" zoomScaleNormal="67" workbookViewId="0">
      <selection activeCell="H30" sqref="H30"/>
    </sheetView>
  </sheetViews>
  <sheetFormatPr defaultColWidth="8.85546875" defaultRowHeight="15" outlineLevelCol="1"/>
  <cols>
    <col min="1" max="1" width="70.7109375" style="1" customWidth="1"/>
    <col min="2" max="2" width="24.85546875" style="346" customWidth="1"/>
    <col min="3" max="3" width="21.5703125" style="346" hidden="1" customWidth="1" outlineLevel="1"/>
    <col min="4" max="4" width="13" style="346" hidden="1" customWidth="1" outlineLevel="1"/>
    <col min="5" max="5" width="0" style="346" hidden="1" customWidth="1" outlineLevel="1"/>
    <col min="6" max="6" width="11.42578125" style="1" customWidth="1" collapsed="1"/>
    <col min="7" max="7" width="10.42578125" style="1" bestFit="1" customWidth="1"/>
    <col min="8" max="9" width="8.85546875" style="1"/>
    <col min="27" max="16384" width="8.85546875" style="1"/>
  </cols>
  <sheetData>
    <row r="1" spans="1:7" ht="21" customHeight="1">
      <c r="A1" s="520" t="s">
        <v>0</v>
      </c>
      <c r="B1" s="520"/>
    </row>
    <row r="2" spans="1:7" ht="23.25" customHeight="1">
      <c r="A2" s="521" t="s">
        <v>1</v>
      </c>
      <c r="B2" s="521"/>
    </row>
    <row r="3" spans="1:7" ht="23.25" customHeight="1">
      <c r="A3" s="521" t="s">
        <v>2</v>
      </c>
      <c r="B3" s="521"/>
    </row>
    <row r="4" spans="1:7" ht="23.25" customHeight="1" thickBot="1">
      <c r="A4" s="552" t="s">
        <v>171</v>
      </c>
      <c r="B4" s="552"/>
    </row>
    <row r="5" spans="1:7" ht="42" customHeight="1">
      <c r="A5" s="523" t="s">
        <v>4</v>
      </c>
      <c r="B5" s="525" t="s">
        <v>33</v>
      </c>
      <c r="C5" s="526"/>
    </row>
    <row r="6" spans="1:7" ht="34.5" customHeight="1">
      <c r="A6" s="524"/>
      <c r="B6" s="527"/>
      <c r="C6" s="528"/>
    </row>
    <row r="7" spans="1:7" ht="39" customHeight="1" thickBot="1">
      <c r="A7" s="524"/>
      <c r="B7" s="529"/>
      <c r="C7" s="530"/>
    </row>
    <row r="8" spans="1:7" ht="31.5" customHeight="1">
      <c r="A8" s="524"/>
      <c r="B8" s="539" t="s">
        <v>172</v>
      </c>
      <c r="C8" s="539" t="s">
        <v>172</v>
      </c>
    </row>
    <row r="9" spans="1:7" ht="21" customHeight="1" thickBot="1">
      <c r="A9" s="578"/>
      <c r="B9" s="541"/>
      <c r="C9" s="541"/>
    </row>
    <row r="10" spans="1:7" s="346" customFormat="1" ht="31.5" customHeight="1" thickBot="1">
      <c r="A10" s="4" t="s">
        <v>6</v>
      </c>
      <c r="B10" s="6" t="s">
        <v>7</v>
      </c>
      <c r="C10" s="6" t="s">
        <v>7</v>
      </c>
      <c r="D10" s="6" t="s">
        <v>9</v>
      </c>
      <c r="F10" s="1"/>
      <c r="G10" s="1"/>
    </row>
    <row r="11" spans="1:7" s="346" customFormat="1" ht="26.25" customHeight="1">
      <c r="A11" s="514" t="s">
        <v>173</v>
      </c>
      <c r="B11" s="515">
        <v>2.5499999999999998</v>
      </c>
      <c r="C11" s="426">
        <f>+F13</f>
        <v>2.6766000000000001</v>
      </c>
      <c r="D11" s="427">
        <f>+C11-B11</f>
        <v>0.12660000000000027</v>
      </c>
      <c r="F11" s="1"/>
      <c r="G11" s="96"/>
    </row>
    <row r="12" spans="1:7" s="346" customFormat="1" ht="26.25" customHeight="1">
      <c r="A12" s="516" t="s">
        <v>174</v>
      </c>
      <c r="B12" s="431"/>
      <c r="C12" s="428">
        <v>0.17</v>
      </c>
      <c r="D12" s="427">
        <f>+C12-B12</f>
        <v>0.17</v>
      </c>
      <c r="F12" s="429">
        <f>SUM(C12:C28)</f>
        <v>14.870000000000001</v>
      </c>
      <c r="G12" s="1"/>
    </row>
    <row r="13" spans="1:7" s="346" customFormat="1" ht="16.5" customHeight="1">
      <c r="A13" s="430" t="s">
        <v>175</v>
      </c>
      <c r="B13" s="431">
        <v>0.43000000000000005</v>
      </c>
      <c r="C13" s="431">
        <v>0.43000000000000005</v>
      </c>
      <c r="D13" s="191">
        <f>+C13-B13</f>
        <v>0</v>
      </c>
      <c r="F13" s="432">
        <f>+F12*0.18</f>
        <v>2.6766000000000001</v>
      </c>
      <c r="G13" s="1"/>
    </row>
    <row r="14" spans="1:7" s="346" customFormat="1" ht="15" customHeight="1">
      <c r="A14" s="430" t="s">
        <v>84</v>
      </c>
      <c r="B14" s="431">
        <v>0.03</v>
      </c>
      <c r="C14" s="431">
        <v>0.03</v>
      </c>
      <c r="D14" s="433">
        <f t="shared" ref="D14:D30" si="0">+C14-B14</f>
        <v>0</v>
      </c>
      <c r="F14" s="1"/>
      <c r="G14" s="1"/>
    </row>
    <row r="15" spans="1:7" s="346" customFormat="1" ht="16.5" customHeight="1">
      <c r="A15" s="430" t="s">
        <v>176</v>
      </c>
      <c r="B15" s="431">
        <v>0.44</v>
      </c>
      <c r="C15" s="431">
        <v>0.44</v>
      </c>
      <c r="D15" s="194">
        <f t="shared" si="0"/>
        <v>0</v>
      </c>
      <c r="F15" s="1"/>
      <c r="G15" s="1"/>
    </row>
    <row r="16" spans="1:7" s="346" customFormat="1" ht="26.25" customHeight="1">
      <c r="A16" s="430" t="s">
        <v>177</v>
      </c>
      <c r="B16" s="431">
        <v>1.63</v>
      </c>
      <c r="C16" s="431">
        <v>1.63</v>
      </c>
      <c r="D16" s="194">
        <f t="shared" si="0"/>
        <v>0</v>
      </c>
      <c r="F16" s="1"/>
      <c r="G16" s="1"/>
    </row>
    <row r="17" spans="1:7" s="346" customFormat="1" ht="26.25" hidden="1" customHeight="1">
      <c r="A17" s="430" t="s">
        <v>140</v>
      </c>
      <c r="B17" s="431">
        <v>0</v>
      </c>
      <c r="C17" s="431">
        <v>0</v>
      </c>
      <c r="D17" s="194">
        <f t="shared" si="0"/>
        <v>0</v>
      </c>
      <c r="F17" s="1"/>
      <c r="G17" s="1"/>
    </row>
    <row r="18" spans="1:7" s="346" customFormat="1" ht="16.5" customHeight="1">
      <c r="A18" s="517" t="s">
        <v>43</v>
      </c>
      <c r="B18" s="431">
        <v>3</v>
      </c>
      <c r="C18" s="428">
        <v>3.3</v>
      </c>
      <c r="D18" s="13">
        <f t="shared" si="0"/>
        <v>0.29999999999999982</v>
      </c>
      <c r="F18" s="1"/>
      <c r="G18" s="96"/>
    </row>
    <row r="19" spans="1:7" s="346" customFormat="1" ht="17.25" customHeight="1">
      <c r="A19" s="430" t="s">
        <v>178</v>
      </c>
      <c r="B19" s="431">
        <v>0.06</v>
      </c>
      <c r="C19" s="428">
        <v>0.05</v>
      </c>
      <c r="D19" s="13">
        <f t="shared" si="0"/>
        <v>-9.999999999999995E-3</v>
      </c>
      <c r="F19" s="1"/>
      <c r="G19" s="1"/>
    </row>
    <row r="20" spans="1:7" s="346" customFormat="1" ht="26.25" customHeight="1">
      <c r="A20" s="430" t="s">
        <v>179</v>
      </c>
      <c r="B20" s="431">
        <v>1.66</v>
      </c>
      <c r="C20" s="431">
        <v>1.66</v>
      </c>
      <c r="D20" s="194">
        <f t="shared" si="0"/>
        <v>0</v>
      </c>
      <c r="F20" s="1"/>
      <c r="G20" s="1"/>
    </row>
    <row r="21" spans="1:7" s="346" customFormat="1" ht="15.75" customHeight="1">
      <c r="A21" s="430" t="s">
        <v>180</v>
      </c>
      <c r="B21" s="431">
        <v>1.02</v>
      </c>
      <c r="C21" s="431">
        <v>1.02</v>
      </c>
      <c r="D21" s="194">
        <f t="shared" si="0"/>
        <v>0</v>
      </c>
      <c r="F21" s="1"/>
      <c r="G21" s="1"/>
    </row>
    <row r="22" spans="1:7" s="346" customFormat="1" ht="19.5" customHeight="1">
      <c r="A22" s="430" t="s">
        <v>181</v>
      </c>
      <c r="B22" s="431">
        <v>1.57</v>
      </c>
      <c r="C22" s="431">
        <v>1.57</v>
      </c>
      <c r="D22" s="433">
        <f t="shared" si="0"/>
        <v>0</v>
      </c>
      <c r="F22" s="1"/>
      <c r="G22" s="1"/>
    </row>
    <row r="23" spans="1:7" s="346" customFormat="1" ht="17.25" customHeight="1">
      <c r="A23" s="430" t="s">
        <v>48</v>
      </c>
      <c r="B23" s="431">
        <v>0.09</v>
      </c>
      <c r="C23" s="431">
        <v>0.09</v>
      </c>
      <c r="D23" s="194">
        <f t="shared" si="0"/>
        <v>0</v>
      </c>
      <c r="F23" s="1"/>
      <c r="G23" s="1"/>
    </row>
    <row r="24" spans="1:7" s="346" customFormat="1" ht="51" customHeight="1">
      <c r="A24" s="430" t="s">
        <v>182</v>
      </c>
      <c r="B24" s="431">
        <v>0.05</v>
      </c>
      <c r="C24" s="431">
        <v>0.05</v>
      </c>
      <c r="D24" s="194">
        <f t="shared" si="0"/>
        <v>0</v>
      </c>
      <c r="F24" s="1"/>
      <c r="G24" s="1"/>
    </row>
    <row r="25" spans="1:7" s="346" customFormat="1" ht="18.75" customHeight="1">
      <c r="A25" s="430" t="s">
        <v>23</v>
      </c>
      <c r="B25" s="431">
        <v>0.02</v>
      </c>
      <c r="C25" s="431">
        <v>0.02</v>
      </c>
      <c r="D25" s="194">
        <f t="shared" si="0"/>
        <v>0</v>
      </c>
      <c r="F25" s="1"/>
      <c r="G25" s="1"/>
    </row>
    <row r="26" spans="1:7" s="346" customFormat="1" ht="26.25" customHeight="1">
      <c r="A26" s="430" t="s">
        <v>24</v>
      </c>
      <c r="B26" s="431">
        <v>0.89</v>
      </c>
      <c r="C26" s="428">
        <v>1.1499999999999999</v>
      </c>
      <c r="D26" s="13">
        <f t="shared" si="0"/>
        <v>0.2599999999999999</v>
      </c>
      <c r="E26" s="235"/>
      <c r="F26" s="1"/>
      <c r="G26" s="1"/>
    </row>
    <row r="27" spans="1:7" s="346" customFormat="1" ht="15" customHeight="1">
      <c r="A27" s="430" t="s">
        <v>183</v>
      </c>
      <c r="B27" s="431">
        <v>0.5</v>
      </c>
      <c r="C27" s="431">
        <v>0.5</v>
      </c>
      <c r="D27" s="194">
        <f t="shared" si="0"/>
        <v>0</v>
      </c>
      <c r="F27" s="1"/>
      <c r="G27" s="1"/>
    </row>
    <row r="28" spans="1:7" s="346" customFormat="1" ht="19.5" customHeight="1" thickBot="1">
      <c r="A28" s="434" t="s">
        <v>66</v>
      </c>
      <c r="B28" s="435">
        <v>2.76</v>
      </c>
      <c r="C28" s="435">
        <v>2.76</v>
      </c>
      <c r="D28" s="196">
        <f t="shared" si="0"/>
        <v>0</v>
      </c>
      <c r="E28" s="235"/>
      <c r="F28" s="1"/>
      <c r="G28" s="1"/>
    </row>
    <row r="29" spans="1:7" s="346" customFormat="1" ht="1.5" customHeight="1" thickBot="1">
      <c r="A29" s="436"/>
      <c r="B29" s="437">
        <f>SUM(B11:B28)</f>
        <v>16.700000000000003</v>
      </c>
      <c r="C29" s="437">
        <f>SUM(C11:C28)</f>
        <v>17.546600000000002</v>
      </c>
      <c r="D29" s="438">
        <f t="shared" si="0"/>
        <v>0.84659999999999869</v>
      </c>
      <c r="F29" s="1"/>
      <c r="G29" s="1"/>
    </row>
    <row r="30" spans="1:7" s="346" customFormat="1" ht="68.25" customHeight="1" thickBot="1">
      <c r="A30" s="439" t="s">
        <v>227</v>
      </c>
      <c r="B30" s="440">
        <v>2.13</v>
      </c>
      <c r="C30" s="440">
        <f>+B30</f>
        <v>2.13</v>
      </c>
      <c r="D30" s="441">
        <f t="shared" si="0"/>
        <v>0</v>
      </c>
      <c r="F30" s="1"/>
      <c r="G30" s="1"/>
    </row>
    <row r="31" spans="1:7" s="346" customFormat="1" ht="47.25" customHeight="1" thickBot="1">
      <c r="A31" s="420" t="s">
        <v>57</v>
      </c>
      <c r="B31" s="438">
        <f>+B29+B30</f>
        <v>18.830000000000002</v>
      </c>
      <c r="C31" s="438">
        <f>+C29+C30</f>
        <v>19.676600000000001</v>
      </c>
      <c r="D31" s="442">
        <f>SUM(D11:D28)</f>
        <v>0.84660000000000002</v>
      </c>
      <c r="F31" s="1"/>
      <c r="G31" s="1"/>
    </row>
    <row r="32" spans="1:7" s="346" customFormat="1" ht="12.75">
      <c r="A32" s="1"/>
      <c r="F32" s="1"/>
      <c r="G32" s="1"/>
    </row>
    <row r="33" spans="1:9" s="346" customFormat="1" ht="21.75" customHeight="1">
      <c r="A33" s="609"/>
      <c r="B33" s="609"/>
      <c r="F33" s="1"/>
      <c r="G33" s="1"/>
    </row>
    <row r="34" spans="1:9" s="346" customFormat="1" ht="21.75" customHeight="1">
      <c r="A34" s="443"/>
      <c r="F34" s="1"/>
      <c r="G34" s="1"/>
    </row>
    <row r="35" spans="1:9" ht="15.75" customHeight="1">
      <c r="A35" s="610"/>
      <c r="B35" s="610"/>
    </row>
    <row r="36" spans="1:9" ht="17.25" customHeight="1">
      <c r="A36" s="610"/>
      <c r="B36" s="610"/>
    </row>
    <row r="37" spans="1:9" ht="17.25" customHeight="1">
      <c r="A37" s="610"/>
      <c r="B37" s="610"/>
    </row>
    <row r="38" spans="1:9" ht="17.25" customHeight="1">
      <c r="A38" s="444"/>
      <c r="B38" s="444"/>
    </row>
    <row r="39" spans="1:9" ht="12.75" customHeight="1">
      <c r="A39" s="444"/>
      <c r="B39" s="444"/>
    </row>
    <row r="40" spans="1:9" ht="12.75" customHeight="1">
      <c r="A40" s="444"/>
      <c r="B40" s="444"/>
    </row>
    <row r="41" spans="1:9" ht="12.75" customHeight="1">
      <c r="A41" s="444"/>
      <c r="B41" s="444"/>
    </row>
    <row r="42" spans="1:9" ht="12.75" customHeight="1">
      <c r="A42" s="444"/>
      <c r="B42" s="444"/>
    </row>
    <row r="43" spans="1:9" ht="12.75" customHeight="1">
      <c r="A43" s="444"/>
      <c r="B43" s="444"/>
    </row>
    <row r="44" spans="1:9" ht="12.75" customHeight="1">
      <c r="A44" s="444"/>
      <c r="B44" s="444"/>
    </row>
    <row r="45" spans="1:9" ht="12.75" customHeight="1">
      <c r="A45" s="444"/>
      <c r="B45" s="444"/>
    </row>
    <row r="46" spans="1:9" ht="12.75" customHeight="1">
      <c r="A46" s="444"/>
      <c r="B46" s="444"/>
    </row>
    <row r="47" spans="1:9" s="346" customFormat="1" ht="12.75" customHeight="1">
      <c r="A47" s="444"/>
      <c r="B47" s="444"/>
      <c r="F47" s="1"/>
      <c r="G47" s="1"/>
      <c r="H47" s="1"/>
      <c r="I47" s="1"/>
    </row>
    <row r="48" spans="1:9" s="346" customFormat="1" ht="12.75" customHeight="1">
      <c r="A48" s="444"/>
      <c r="B48" s="444"/>
      <c r="F48" s="1"/>
      <c r="G48" s="1"/>
      <c r="H48" s="1"/>
      <c r="I48" s="1"/>
    </row>
    <row r="49" spans="1:9" s="346" customFormat="1" ht="12.75" customHeight="1">
      <c r="A49" s="444"/>
      <c r="B49" s="444"/>
      <c r="F49" s="1"/>
      <c r="G49" s="1"/>
      <c r="H49" s="1"/>
      <c r="I49" s="1"/>
    </row>
    <row r="50" spans="1:9" s="346" customFormat="1" ht="12.75" customHeight="1">
      <c r="A50" s="444"/>
      <c r="B50" s="444"/>
      <c r="F50" s="1"/>
      <c r="G50" s="1"/>
      <c r="H50" s="1"/>
      <c r="I50" s="1"/>
    </row>
    <row r="51" spans="1:9" s="346" customFormat="1" ht="12.75" customHeight="1">
      <c r="A51" s="444"/>
      <c r="B51" s="444"/>
      <c r="F51" s="1"/>
      <c r="G51" s="1"/>
      <c r="H51" s="1"/>
      <c r="I51" s="1"/>
    </row>
    <row r="52" spans="1:9" s="346" customFormat="1" ht="12.75" customHeight="1">
      <c r="A52" s="444"/>
      <c r="B52" s="444"/>
      <c r="F52" s="1"/>
      <c r="G52" s="1"/>
      <c r="H52" s="1"/>
      <c r="I52" s="1"/>
    </row>
    <row r="53" spans="1:9" s="346" customFormat="1" ht="12.75" customHeight="1">
      <c r="A53" s="444"/>
      <c r="B53" s="444"/>
      <c r="F53" s="1"/>
      <c r="G53" s="1"/>
      <c r="H53" s="1"/>
      <c r="I53" s="1"/>
    </row>
    <row r="54" spans="1:9" s="346" customFormat="1" ht="12.75" customHeight="1">
      <c r="A54" s="444"/>
      <c r="B54" s="444"/>
      <c r="F54" s="1"/>
      <c r="G54" s="1"/>
      <c r="H54" s="1"/>
      <c r="I54" s="1"/>
    </row>
    <row r="55" spans="1:9" s="346" customFormat="1" ht="12.75" customHeight="1">
      <c r="A55" s="444"/>
      <c r="B55" s="444"/>
      <c r="F55" s="1"/>
      <c r="G55" s="1"/>
      <c r="H55" s="1"/>
      <c r="I55" s="1"/>
    </row>
    <row r="56" spans="1:9" s="346" customFormat="1" ht="12.75" customHeight="1">
      <c r="A56" s="444"/>
      <c r="B56" s="444"/>
      <c r="F56" s="1"/>
      <c r="G56" s="1"/>
      <c r="H56" s="1"/>
      <c r="I56" s="1"/>
    </row>
    <row r="57" spans="1:9" s="346" customFormat="1" ht="12.75" customHeight="1">
      <c r="A57" s="444"/>
      <c r="B57" s="444"/>
      <c r="F57" s="1"/>
      <c r="G57" s="1"/>
      <c r="H57" s="1"/>
      <c r="I57" s="1"/>
    </row>
    <row r="58" spans="1:9" s="346" customFormat="1" ht="12.75" customHeight="1">
      <c r="A58" s="444"/>
      <c r="B58" s="444"/>
      <c r="F58" s="1"/>
      <c r="G58" s="1"/>
      <c r="H58" s="1"/>
      <c r="I58" s="1"/>
    </row>
    <row r="59" spans="1:9" s="346" customFormat="1" ht="12.75" customHeight="1">
      <c r="A59" s="444"/>
      <c r="B59" s="444"/>
      <c r="F59" s="1"/>
      <c r="G59" s="1"/>
      <c r="H59" s="1"/>
      <c r="I59" s="1"/>
    </row>
    <row r="60" spans="1:9" s="346" customFormat="1" ht="12.75" customHeight="1">
      <c r="A60" s="444"/>
      <c r="B60" s="444"/>
      <c r="F60" s="1"/>
      <c r="G60" s="1"/>
      <c r="H60" s="1"/>
      <c r="I60" s="1"/>
    </row>
    <row r="61" spans="1:9" s="346" customFormat="1" ht="12.75" customHeight="1">
      <c r="A61" s="444"/>
      <c r="B61" s="444"/>
      <c r="F61" s="1"/>
      <c r="G61" s="1"/>
      <c r="H61" s="1"/>
      <c r="I61" s="1"/>
    </row>
    <row r="62" spans="1:9" s="346" customFormat="1" ht="12.75" customHeight="1">
      <c r="A62" s="444"/>
      <c r="B62" s="444"/>
      <c r="F62" s="1"/>
      <c r="G62" s="1"/>
      <c r="H62" s="1"/>
      <c r="I62" s="1"/>
    </row>
    <row r="63" spans="1:9" s="346" customFormat="1" ht="12.75" customHeight="1">
      <c r="A63" s="444"/>
      <c r="B63" s="444"/>
      <c r="F63" s="1"/>
      <c r="G63" s="1"/>
      <c r="H63" s="1"/>
      <c r="I63" s="1"/>
    </row>
    <row r="64" spans="1:9" s="346" customFormat="1" ht="12.75" customHeight="1">
      <c r="A64" s="444"/>
      <c r="B64" s="444"/>
      <c r="F64" s="1"/>
      <c r="G64" s="1"/>
      <c r="H64" s="1"/>
      <c r="I64" s="1"/>
    </row>
    <row r="65" spans="1:9" s="346" customFormat="1" ht="12.75" customHeight="1">
      <c r="A65" s="444"/>
      <c r="B65" s="444"/>
      <c r="F65" s="1"/>
      <c r="G65" s="1"/>
      <c r="H65" s="1"/>
      <c r="I65" s="1"/>
    </row>
    <row r="66" spans="1:9" s="346" customFormat="1" ht="12.75" customHeight="1">
      <c r="A66" s="444"/>
      <c r="B66" s="444"/>
      <c r="F66" s="1"/>
      <c r="G66" s="1"/>
      <c r="H66" s="1"/>
      <c r="I66" s="1"/>
    </row>
    <row r="67" spans="1:9" s="346" customFormat="1" ht="12.75" customHeight="1">
      <c r="A67" s="444"/>
      <c r="B67" s="444"/>
      <c r="F67" s="1"/>
      <c r="G67" s="1"/>
      <c r="H67" s="1"/>
      <c r="I67" s="1"/>
    </row>
    <row r="68" spans="1:9" s="346" customFormat="1" ht="12.75" customHeight="1">
      <c r="A68" s="444"/>
      <c r="B68" s="444"/>
      <c r="F68" s="1"/>
      <c r="G68" s="1"/>
      <c r="H68" s="1"/>
      <c r="I68" s="1"/>
    </row>
    <row r="70" spans="1:9" s="346" customFormat="1" ht="12.75">
      <c r="A70" s="98"/>
      <c r="B70" s="445"/>
      <c r="F70" s="1"/>
      <c r="G70" s="1"/>
      <c r="H70" s="1"/>
      <c r="I70" s="1"/>
    </row>
    <row r="71" spans="1:9" s="346" customFormat="1" ht="18" customHeight="1">
      <c r="A71" s="611" t="s">
        <v>184</v>
      </c>
      <c r="B71" s="611"/>
      <c r="F71" s="1"/>
      <c r="G71" s="1"/>
      <c r="H71" s="1"/>
      <c r="I71" s="1"/>
    </row>
    <row r="72" spans="1:9" s="346" customFormat="1" ht="18" customHeight="1">
      <c r="A72" s="446"/>
      <c r="B72" s="447"/>
      <c r="F72" s="1"/>
      <c r="G72" s="1"/>
      <c r="H72" s="1"/>
      <c r="I72" s="1"/>
    </row>
    <row r="73" spans="1:9" s="346" customFormat="1" ht="18.75">
      <c r="A73" s="448"/>
      <c r="B73" s="449"/>
      <c r="F73" s="1"/>
      <c r="G73" s="1"/>
      <c r="H73" s="1"/>
      <c r="I73" s="1"/>
    </row>
    <row r="74" spans="1:9" s="346" customFormat="1" ht="18.75">
      <c r="A74" s="450" t="s">
        <v>185</v>
      </c>
      <c r="B74" s="451" t="s">
        <v>186</v>
      </c>
      <c r="F74" s="1"/>
      <c r="G74" s="1"/>
      <c r="H74" s="1"/>
      <c r="I74" s="1"/>
    </row>
    <row r="75" spans="1:9" s="346" customFormat="1" ht="18.75">
      <c r="A75" s="452" t="s">
        <v>187</v>
      </c>
      <c r="B75" s="453">
        <f>SUM(B13:B28)</f>
        <v>14.15</v>
      </c>
      <c r="F75" s="1"/>
      <c r="G75" s="1"/>
      <c r="H75" s="1"/>
      <c r="I75" s="1"/>
    </row>
    <row r="76" spans="1:9" s="346" customFormat="1" ht="18.75">
      <c r="A76" s="454" t="s">
        <v>188</v>
      </c>
      <c r="B76" s="455">
        <v>0.18</v>
      </c>
      <c r="F76" s="1"/>
      <c r="G76" s="1"/>
      <c r="H76" s="1"/>
      <c r="I76" s="1"/>
    </row>
    <row r="77" spans="1:9" s="346" customFormat="1" ht="18.75">
      <c r="A77" s="448"/>
      <c r="B77" s="456"/>
      <c r="F77" s="1"/>
      <c r="G77" s="1"/>
      <c r="H77" s="1"/>
      <c r="I77" s="1"/>
    </row>
    <row r="78" spans="1:9" s="346" customFormat="1" ht="18.75">
      <c r="A78" s="448"/>
      <c r="B78" s="457"/>
      <c r="F78" s="1"/>
      <c r="G78" s="1"/>
      <c r="H78" s="1"/>
      <c r="I78" s="1"/>
    </row>
    <row r="79" spans="1:9" s="346" customFormat="1" ht="18.75">
      <c r="A79" s="452" t="str">
        <f>+A11</f>
        <v>Организация работ по управлению  МКД</v>
      </c>
      <c r="B79" s="458">
        <f>+B75*B76</f>
        <v>2.5470000000000002</v>
      </c>
      <c r="F79" s="1"/>
      <c r="G79" s="1"/>
      <c r="H79" s="1"/>
      <c r="I79" s="1"/>
    </row>
    <row r="85" spans="1:9" s="346" customFormat="1" ht="18.75">
      <c r="A85" s="611" t="s">
        <v>189</v>
      </c>
      <c r="B85" s="611"/>
      <c r="C85" s="611"/>
      <c r="F85" s="1"/>
      <c r="G85" s="1"/>
      <c r="H85" s="1"/>
      <c r="I85" s="1"/>
    </row>
    <row r="88" spans="1:9" s="346" customFormat="1" ht="15.75">
      <c r="A88" s="459" t="s">
        <v>190</v>
      </c>
      <c r="B88" s="460" t="e">
        <f>+D93</f>
        <v>#REF!</v>
      </c>
      <c r="F88" s="1"/>
      <c r="G88" s="1"/>
      <c r="H88" s="1"/>
      <c r="I88" s="1"/>
    </row>
    <row r="89" spans="1:9" s="346" customFormat="1" ht="15.75">
      <c r="A89" s="461" t="s">
        <v>191</v>
      </c>
      <c r="B89" s="462">
        <v>7000</v>
      </c>
      <c r="F89" s="1"/>
      <c r="G89" s="1"/>
      <c r="H89" s="1"/>
      <c r="I89" s="1"/>
    </row>
    <row r="90" spans="1:9" s="346" customFormat="1" ht="31.5">
      <c r="A90" s="463" t="s">
        <v>192</v>
      </c>
      <c r="B90" s="462">
        <f>+'[1]2019 (фот ) '!$H$90</f>
        <v>0</v>
      </c>
      <c r="F90" s="1"/>
      <c r="G90" s="1"/>
      <c r="H90" s="1"/>
      <c r="I90" s="1"/>
    </row>
    <row r="92" spans="1:9" s="346" customFormat="1" ht="39" customHeight="1">
      <c r="A92" s="464" t="s">
        <v>193</v>
      </c>
      <c r="B92" s="465" t="s">
        <v>194</v>
      </c>
      <c r="C92" s="466" t="s">
        <v>195</v>
      </c>
      <c r="D92" s="467" t="s">
        <v>196</v>
      </c>
      <c r="F92" s="1"/>
      <c r="G92" s="1"/>
      <c r="H92" s="1"/>
      <c r="I92" s="1"/>
    </row>
    <row r="93" spans="1:9" s="346" customFormat="1">
      <c r="A93" s="468" t="s">
        <v>171</v>
      </c>
      <c r="B93" s="469">
        <v>19019</v>
      </c>
      <c r="C93" s="470" t="e">
        <f>+B$90*#REF!</f>
        <v>#REF!</v>
      </c>
      <c r="D93" s="471" t="e">
        <f>+(#REF!+C93)/B93</f>
        <v>#REF!</v>
      </c>
      <c r="F93" s="1"/>
      <c r="G93" s="1"/>
      <c r="H93" s="1"/>
      <c r="I93" s="1"/>
    </row>
    <row r="94" spans="1:9" s="346" customFormat="1">
      <c r="A94" s="468" t="s">
        <v>197</v>
      </c>
      <c r="B94" s="469">
        <v>13487.6</v>
      </c>
      <c r="C94" s="470" t="e">
        <f>+B$90*#REF!</f>
        <v>#REF!</v>
      </c>
      <c r="D94" s="471" t="e">
        <f>+(#REF!+C94)/B94</f>
        <v>#REF!</v>
      </c>
      <c r="F94" s="1"/>
      <c r="G94" s="1"/>
      <c r="H94" s="1"/>
      <c r="I94" s="1"/>
    </row>
    <row r="95" spans="1:9" s="346" customFormat="1">
      <c r="A95" s="468" t="s">
        <v>198</v>
      </c>
      <c r="B95" s="469">
        <v>14100</v>
      </c>
      <c r="C95" s="470" t="e">
        <f>+B$90*#REF!</f>
        <v>#REF!</v>
      </c>
      <c r="D95" s="471" t="e">
        <f>+(#REF!+C95)/B95</f>
        <v>#REF!</v>
      </c>
      <c r="F95" s="1"/>
      <c r="G95" s="1"/>
      <c r="H95" s="1"/>
      <c r="I95" s="1"/>
    </row>
    <row r="96" spans="1:9" s="346" customFormat="1">
      <c r="A96" s="468" t="s">
        <v>199</v>
      </c>
      <c r="B96" s="469">
        <v>4499.7</v>
      </c>
      <c r="C96" s="470" t="e">
        <f>+B$90*#REF!</f>
        <v>#REF!</v>
      </c>
      <c r="D96" s="471" t="e">
        <f>+(#REF!+C96)/B96</f>
        <v>#REF!</v>
      </c>
      <c r="F96" s="1"/>
      <c r="G96" s="1"/>
      <c r="H96" s="1"/>
      <c r="I96" s="1"/>
    </row>
    <row r="97" spans="1:9" s="346" customFormat="1">
      <c r="A97" s="468" t="s">
        <v>94</v>
      </c>
      <c r="B97" s="469">
        <v>2729.1</v>
      </c>
      <c r="C97" s="470" t="e">
        <f>+B$90*#REF!</f>
        <v>#REF!</v>
      </c>
      <c r="D97" s="471" t="e">
        <f>+(#REF!+C97)/B97</f>
        <v>#REF!</v>
      </c>
      <c r="F97" s="1"/>
      <c r="G97" s="1"/>
      <c r="H97" s="1"/>
      <c r="I97" s="1"/>
    </row>
    <row r="98" spans="1:9" s="346" customFormat="1">
      <c r="A98" s="468" t="s">
        <v>200</v>
      </c>
      <c r="B98" s="469">
        <v>2016.8</v>
      </c>
      <c r="C98" s="470" t="e">
        <f>+B$90*#REF!</f>
        <v>#REF!</v>
      </c>
      <c r="D98" s="471" t="e">
        <f>+(#REF!+C98)/B98</f>
        <v>#REF!</v>
      </c>
      <c r="F98" s="1"/>
      <c r="G98" s="1"/>
      <c r="H98" s="1"/>
      <c r="I98" s="1"/>
    </row>
    <row r="99" spans="1:9" s="346" customFormat="1">
      <c r="A99" s="468" t="s">
        <v>201</v>
      </c>
      <c r="B99" s="469">
        <v>606.9</v>
      </c>
      <c r="C99" s="470" t="e">
        <f>+B$90*#REF!</f>
        <v>#REF!</v>
      </c>
      <c r="D99" s="471" t="e">
        <f>+(#REF!+C99)/B99</f>
        <v>#REF!</v>
      </c>
      <c r="F99" s="1"/>
      <c r="G99" s="1"/>
      <c r="H99" s="1"/>
      <c r="I99" s="1"/>
    </row>
    <row r="100" spans="1:9" s="346" customFormat="1">
      <c r="A100" s="468" t="s">
        <v>32</v>
      </c>
      <c r="B100" s="469">
        <v>2994.1</v>
      </c>
      <c r="C100" s="470" t="e">
        <f>+B$90*#REF!</f>
        <v>#REF!</v>
      </c>
      <c r="D100" s="471" t="e">
        <f>+(#REF!+C100)/B100</f>
        <v>#REF!</v>
      </c>
      <c r="F100" s="1"/>
      <c r="G100" s="1"/>
      <c r="H100" s="1"/>
      <c r="I100" s="1"/>
    </row>
    <row r="101" spans="1:9" s="346" customFormat="1">
      <c r="A101" s="468" t="s">
        <v>71</v>
      </c>
      <c r="B101" s="469">
        <v>4557.1899999999996</v>
      </c>
      <c r="C101" s="470" t="e">
        <f>+B$90*#REF!</f>
        <v>#REF!</v>
      </c>
      <c r="D101" s="471" t="e">
        <f>+(#REF!+C101)/B101</f>
        <v>#REF!</v>
      </c>
      <c r="F101" s="1"/>
      <c r="G101" s="1"/>
      <c r="H101" s="1"/>
      <c r="I101" s="1"/>
    </row>
    <row r="102" spans="1:9" s="346" customFormat="1">
      <c r="A102" s="468" t="s">
        <v>202</v>
      </c>
      <c r="B102" s="469">
        <v>2696.9</v>
      </c>
      <c r="C102" s="470" t="e">
        <f>+B$90*#REF!</f>
        <v>#REF!</v>
      </c>
      <c r="D102" s="471" t="e">
        <f>+(#REF!+C102)/B102</f>
        <v>#REF!</v>
      </c>
      <c r="F102" s="1"/>
      <c r="G102" s="1"/>
      <c r="H102" s="1"/>
      <c r="I102" s="1"/>
    </row>
    <row r="103" spans="1:9" s="346" customFormat="1" ht="14.25">
      <c r="A103" s="472" t="s">
        <v>203</v>
      </c>
      <c r="B103" s="471">
        <f>SUM(B93:B102)</f>
        <v>66707.289999999994</v>
      </c>
      <c r="C103" s="473" t="e">
        <f>SUM(C93:C102)</f>
        <v>#REF!</v>
      </c>
      <c r="F103" s="1"/>
      <c r="G103" s="1"/>
      <c r="H103" s="1"/>
      <c r="I103" s="1"/>
    </row>
  </sheetData>
  <mergeCells count="12">
    <mergeCell ref="A33:B33"/>
    <mergeCell ref="A35:B37"/>
    <mergeCell ref="A71:B71"/>
    <mergeCell ref="A85:C85"/>
    <mergeCell ref="A1:B1"/>
    <mergeCell ref="A2:B2"/>
    <mergeCell ref="A3:B3"/>
    <mergeCell ref="A4:B4"/>
    <mergeCell ref="A5:A9"/>
    <mergeCell ref="B5:C7"/>
    <mergeCell ref="B8:B9"/>
    <mergeCell ref="C8:C9"/>
  </mergeCells>
  <pageMargins left="0.31496062992125984" right="0.31496062992125984" top="0.35433070866141736" bottom="0.35433070866141736" header="0.31496062992125984" footer="0.31496062992125984"/>
  <pageSetup paperSize="9" scale="7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U36"/>
  <sheetViews>
    <sheetView tabSelected="1" topLeftCell="A19" zoomScale="68" zoomScaleNormal="68" workbookViewId="0">
      <selection activeCell="L34" sqref="L34"/>
    </sheetView>
  </sheetViews>
  <sheetFormatPr defaultColWidth="9.140625" defaultRowHeight="12.75" outlineLevelCol="1"/>
  <cols>
    <col min="1" max="1" width="5.42578125" style="1" customWidth="1"/>
    <col min="2" max="2" width="66.140625" style="1" customWidth="1"/>
    <col min="3" max="3" width="15.7109375" style="1" hidden="1" customWidth="1" outlineLevel="1"/>
    <col min="4" max="4" width="23.5703125" style="2" hidden="1" customWidth="1" collapsed="1"/>
    <col min="5" max="5" width="20.85546875" style="2" hidden="1" customWidth="1"/>
    <col min="6" max="6" width="19.85546875" style="2" customWidth="1"/>
    <col min="7" max="7" width="11.42578125" style="2" customWidth="1"/>
    <col min="8" max="9" width="9.140625" style="2"/>
    <col min="10" max="16384" width="9.140625" style="1"/>
  </cols>
  <sheetData>
    <row r="1" spans="1:8" ht="12" customHeight="1">
      <c r="C1" s="35"/>
      <c r="E1" s="519" t="s">
        <v>220</v>
      </c>
      <c r="F1" s="519" t="s">
        <v>221</v>
      </c>
      <c r="G1" s="519"/>
    </row>
    <row r="2" spans="1:8" ht="16.5" customHeight="1">
      <c r="C2" s="553"/>
      <c r="D2" s="553"/>
      <c r="E2" s="519"/>
      <c r="F2" s="613" t="s">
        <v>222</v>
      </c>
      <c r="G2" s="613"/>
    </row>
    <row r="3" spans="1:8" ht="26.25" customHeight="1">
      <c r="C3" s="554"/>
      <c r="D3" s="554"/>
      <c r="E3" s="519"/>
      <c r="F3" s="613" t="s">
        <v>223</v>
      </c>
      <c r="G3" s="613"/>
    </row>
    <row r="4" spans="1:8" ht="15" customHeight="1">
      <c r="C4" s="35"/>
      <c r="D4" s="141"/>
      <c r="E4" s="519"/>
      <c r="F4" s="519"/>
      <c r="G4" s="519"/>
    </row>
    <row r="5" spans="1:8" ht="18.75" customHeight="1">
      <c r="C5" s="35"/>
      <c r="D5" s="141"/>
      <c r="E5" s="519"/>
      <c r="F5" s="519"/>
      <c r="G5" s="519"/>
    </row>
    <row r="6" spans="1:8" ht="24" customHeight="1">
      <c r="B6" s="520" t="s">
        <v>0</v>
      </c>
      <c r="C6" s="520"/>
      <c r="D6" s="520"/>
      <c r="E6" s="520"/>
      <c r="F6" s="1"/>
      <c r="G6" s="1"/>
      <c r="H6" s="1"/>
    </row>
    <row r="7" spans="1:8" ht="50.25" customHeight="1">
      <c r="B7" s="612" t="s">
        <v>1</v>
      </c>
      <c r="C7" s="612"/>
      <c r="D7" s="612"/>
      <c r="E7" s="612"/>
      <c r="G7" s="1"/>
      <c r="H7" s="1"/>
    </row>
    <row r="8" spans="1:8" ht="19.5" customHeight="1">
      <c r="B8" s="614" t="s">
        <v>204</v>
      </c>
      <c r="C8" s="614"/>
      <c r="D8" s="614"/>
      <c r="E8" s="614"/>
      <c r="G8" s="1"/>
      <c r="H8" s="1"/>
    </row>
    <row r="9" spans="1:8" ht="21" customHeight="1">
      <c r="B9" s="522" t="s">
        <v>2</v>
      </c>
      <c r="C9" s="522"/>
      <c r="D9" s="522"/>
      <c r="E9" s="522"/>
      <c r="H9" s="1"/>
    </row>
    <row r="10" spans="1:8" ht="15.75" customHeight="1" thickBot="1">
      <c r="B10" s="3"/>
      <c r="C10" s="3"/>
      <c r="E10" s="1"/>
      <c r="F10" s="105"/>
      <c r="G10" s="1"/>
      <c r="H10" s="1"/>
    </row>
    <row r="11" spans="1:8" ht="15.75" customHeight="1">
      <c r="A11" s="615"/>
      <c r="B11" s="533" t="s">
        <v>4</v>
      </c>
      <c r="C11" s="525" t="s">
        <v>5</v>
      </c>
      <c r="D11" s="536"/>
      <c r="E11" s="525" t="s">
        <v>5</v>
      </c>
      <c r="F11" s="526"/>
    </row>
    <row r="12" spans="1:8" ht="15.75" customHeight="1">
      <c r="A12" s="616"/>
      <c r="B12" s="534"/>
      <c r="C12" s="527"/>
      <c r="D12" s="537"/>
      <c r="E12" s="527"/>
      <c r="F12" s="528"/>
    </row>
    <row r="13" spans="1:8" ht="123" customHeight="1" thickBot="1">
      <c r="A13" s="617"/>
      <c r="B13" s="535"/>
      <c r="C13" s="529"/>
      <c r="D13" s="538"/>
      <c r="E13" s="529"/>
      <c r="F13" s="530"/>
    </row>
    <row r="14" spans="1:8" ht="34.5" customHeight="1" thickBot="1">
      <c r="A14" s="474"/>
      <c r="B14" s="475" t="s">
        <v>6</v>
      </c>
      <c r="C14" s="476" t="s">
        <v>205</v>
      </c>
      <c r="D14" s="477" t="s">
        <v>206</v>
      </c>
      <c r="E14" s="476" t="s">
        <v>207</v>
      </c>
      <c r="F14" s="476" t="s">
        <v>208</v>
      </c>
    </row>
    <row r="15" spans="1:8" ht="19.5" customHeight="1" thickBot="1">
      <c r="A15" s="478">
        <v>1</v>
      </c>
      <c r="B15" s="4" t="s">
        <v>209</v>
      </c>
      <c r="C15" s="479"/>
      <c r="D15" s="479"/>
      <c r="E15" s="480"/>
      <c r="F15" s="480"/>
    </row>
    <row r="16" spans="1:8" ht="15.75" customHeight="1">
      <c r="A16" s="481" t="s">
        <v>115</v>
      </c>
      <c r="B16" s="482" t="s">
        <v>10</v>
      </c>
      <c r="C16" s="8">
        <v>4.4800000000000004</v>
      </c>
      <c r="D16" s="483">
        <v>5.88</v>
      </c>
      <c r="E16" s="8">
        <v>5.88</v>
      </c>
      <c r="F16" s="8">
        <v>5.88</v>
      </c>
    </row>
    <row r="17" spans="1:21" s="2" customFormat="1" ht="15.75" customHeight="1" thickBot="1">
      <c r="A17" s="484" t="s">
        <v>116</v>
      </c>
      <c r="B17" s="485" t="s">
        <v>11</v>
      </c>
      <c r="C17" s="14">
        <v>0.1</v>
      </c>
      <c r="D17" s="486">
        <v>0.24</v>
      </c>
      <c r="E17" s="19">
        <v>0.24</v>
      </c>
      <c r="F17" s="19">
        <v>0.24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s="2" customFormat="1" ht="15.75" customHeight="1" thickBot="1">
      <c r="A18" s="487" t="s">
        <v>131</v>
      </c>
      <c r="B18" s="488" t="s">
        <v>210</v>
      </c>
      <c r="C18" s="489"/>
      <c r="D18" s="489">
        <f>SUM(D19:D25)</f>
        <v>13.1</v>
      </c>
      <c r="E18" s="490">
        <f>SUM(E19:E25)</f>
        <v>13.39</v>
      </c>
      <c r="F18" s="490">
        <f>SUM(F19:F25)</f>
        <v>13.39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s="2" customFormat="1" ht="35.25" customHeight="1">
      <c r="A19" s="481" t="s">
        <v>133</v>
      </c>
      <c r="B19" s="491" t="s">
        <v>211</v>
      </c>
      <c r="C19" s="11">
        <f>1.49+0.09+0.16+0.23+0.21+0.02+0.08+0.03+0.02+0.15+0.12+0.11+0.04+0.16+0.4-1.49</f>
        <v>1.82</v>
      </c>
      <c r="D19" s="165">
        <v>4.12</v>
      </c>
      <c r="E19" s="11">
        <v>4.12</v>
      </c>
      <c r="F19" s="11">
        <v>4.12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s="2" customFormat="1" ht="28.5" customHeight="1">
      <c r="A20" s="481" t="s">
        <v>135</v>
      </c>
      <c r="B20" s="492" t="s">
        <v>17</v>
      </c>
      <c r="C20" s="17">
        <f>1.22+0.51+0.1+0.08+0.19</f>
        <v>2.1</v>
      </c>
      <c r="D20" s="493">
        <v>2.4900000000000002</v>
      </c>
      <c r="E20" s="17">
        <v>2.7</v>
      </c>
      <c r="F20" s="17">
        <v>2.7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s="2" customFormat="1" ht="31.5" customHeight="1">
      <c r="A21" s="481" t="s">
        <v>136</v>
      </c>
      <c r="B21" s="491" t="s">
        <v>18</v>
      </c>
      <c r="C21" s="11">
        <f>0.85+0.69+0.01+0.06+0.52+0.29+0.01+0.06+0.11+0.1</f>
        <v>2.6999999999999997</v>
      </c>
      <c r="D21" s="165">
        <v>4.6399999999999997</v>
      </c>
      <c r="E21" s="11">
        <v>4.6399999999999997</v>
      </c>
      <c r="F21" s="11">
        <v>4.6399999999999997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s="2" customFormat="1" ht="15.75" customHeight="1">
      <c r="A22" s="481" t="s">
        <v>137</v>
      </c>
      <c r="B22" s="491" t="s">
        <v>21</v>
      </c>
      <c r="C22" s="11">
        <v>0.08</v>
      </c>
      <c r="D22" s="165">
        <v>0.25</v>
      </c>
      <c r="E22" s="11">
        <v>0.25</v>
      </c>
      <c r="F22" s="11">
        <v>0.25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s="2" customFormat="1" ht="46.5" customHeight="1">
      <c r="A23" s="494" t="s">
        <v>141</v>
      </c>
      <c r="B23" s="153" t="s">
        <v>24</v>
      </c>
      <c r="C23" s="11">
        <v>1</v>
      </c>
      <c r="D23" s="165">
        <v>1.6</v>
      </c>
      <c r="E23" s="11">
        <v>1.6</v>
      </c>
      <c r="F23" s="11">
        <v>1.6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2" customFormat="1" ht="30.75" customHeight="1">
      <c r="A24" s="484" t="s">
        <v>212</v>
      </c>
      <c r="B24" s="495" t="s">
        <v>164</v>
      </c>
      <c r="C24" s="17"/>
      <c r="D24" s="493"/>
      <c r="E24" s="17">
        <v>0.05</v>
      </c>
      <c r="F24" s="17">
        <v>0.05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2" customFormat="1" ht="30.75" customHeight="1" thickBot="1">
      <c r="A25" s="494" t="s">
        <v>213</v>
      </c>
      <c r="B25" s="496" t="s">
        <v>23</v>
      </c>
      <c r="C25" s="163"/>
      <c r="D25" s="168"/>
      <c r="E25" s="163">
        <v>0.03</v>
      </c>
      <c r="F25" s="163">
        <v>0.03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33.75" customHeight="1" thickBot="1">
      <c r="A26" s="487" t="s">
        <v>214</v>
      </c>
      <c r="B26" s="497" t="s">
        <v>215</v>
      </c>
      <c r="C26" s="498">
        <v>2.56</v>
      </c>
      <c r="D26" s="499">
        <f>3.2+0.7+0.96</f>
        <v>4.8600000000000003</v>
      </c>
      <c r="E26" s="498">
        <v>4.8600000000000003</v>
      </c>
      <c r="F26" s="498">
        <v>4.8600000000000003</v>
      </c>
    </row>
    <row r="27" spans="1:21" ht="33.75" customHeight="1" thickBot="1">
      <c r="A27" s="643"/>
      <c r="B27" s="618" t="s">
        <v>224</v>
      </c>
      <c r="C27" s="644"/>
      <c r="D27" s="645"/>
      <c r="E27" s="644"/>
      <c r="F27" s="646" t="s">
        <v>225</v>
      </c>
    </row>
    <row r="28" spans="1:21" ht="35.25" customHeight="1" thickBot="1">
      <c r="A28" s="500"/>
      <c r="B28" s="501" t="s">
        <v>26</v>
      </c>
      <c r="C28" s="502">
        <f>SUM(C16:C26)</f>
        <v>14.84</v>
      </c>
      <c r="D28" s="503">
        <f>+D26+D18+D16+D17</f>
        <v>24.08</v>
      </c>
      <c r="E28" s="502">
        <f>+E26+E18+E16+E17</f>
        <v>24.369999999999997</v>
      </c>
      <c r="F28" s="502">
        <f>+F26+F18+F16+F17</f>
        <v>24.369999999999997</v>
      </c>
    </row>
    <row r="29" spans="1:21" ht="30.75" hidden="1" customHeight="1" thickBot="1">
      <c r="A29" s="504">
        <v>4</v>
      </c>
      <c r="B29" s="505" t="s">
        <v>56</v>
      </c>
      <c r="C29" s="506">
        <v>3.09</v>
      </c>
      <c r="D29" s="507">
        <v>3.09</v>
      </c>
      <c r="E29" s="508" t="s">
        <v>216</v>
      </c>
    </row>
    <row r="30" spans="1:21" ht="30.75" hidden="1" customHeight="1" thickBot="1">
      <c r="A30" s="500"/>
      <c r="B30" s="509" t="s">
        <v>217</v>
      </c>
      <c r="C30" s="510">
        <f>+C28+C29</f>
        <v>17.93</v>
      </c>
      <c r="D30" s="510">
        <f>+D28+D29</f>
        <v>27.169999999999998</v>
      </c>
      <c r="E30" s="511" t="s">
        <v>218</v>
      </c>
    </row>
    <row r="31" spans="1:21" ht="28.5" hidden="1" customHeight="1">
      <c r="B31" s="512"/>
      <c r="C31" s="513"/>
    </row>
    <row r="36" spans="1:21" s="2" customFormat="1">
      <c r="A36" s="1"/>
      <c r="B36" s="1"/>
      <c r="C36" s="9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</sheetData>
  <mergeCells count="12">
    <mergeCell ref="B8:E8"/>
    <mergeCell ref="B9:E9"/>
    <mergeCell ref="A11:A13"/>
    <mergeCell ref="B11:B13"/>
    <mergeCell ref="C11:D13"/>
    <mergeCell ref="E11:F13"/>
    <mergeCell ref="B7:E7"/>
    <mergeCell ref="F2:G2"/>
    <mergeCell ref="F3:G3"/>
    <mergeCell ref="C2:D2"/>
    <mergeCell ref="C3:D3"/>
    <mergeCell ref="B6:E6"/>
  </mergeCells>
  <pageMargins left="0.11811023622047245" right="0.11811023622047245" top="0.19685039370078741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49"/>
  <sheetViews>
    <sheetView topLeftCell="A14" zoomScale="69" zoomScaleNormal="69" workbookViewId="0">
      <selection activeCell="K31" sqref="K31"/>
    </sheetView>
  </sheetViews>
  <sheetFormatPr defaultColWidth="9.140625" defaultRowHeight="12.75" outlineLevelRow="1"/>
  <cols>
    <col min="1" max="1" width="4.5703125" style="1" customWidth="1"/>
    <col min="2" max="2" width="62.140625" style="1" customWidth="1"/>
    <col min="3" max="3" width="12.42578125" style="1" hidden="1" customWidth="1"/>
    <col min="4" max="4" width="13.7109375" style="26" hidden="1" customWidth="1"/>
    <col min="5" max="5" width="22.42578125" style="2" hidden="1" customWidth="1"/>
    <col min="6" max="6" width="22" style="1" customWidth="1"/>
    <col min="7" max="7" width="21.140625" style="1" hidden="1" customWidth="1"/>
    <col min="8" max="16384" width="9.140625" style="1"/>
  </cols>
  <sheetData>
    <row r="1" spans="2:8" ht="19.5" customHeight="1">
      <c r="B1" s="520" t="s">
        <v>0</v>
      </c>
      <c r="C1" s="520"/>
      <c r="D1" s="520"/>
      <c r="E1" s="520"/>
      <c r="F1" s="35"/>
    </row>
    <row r="2" spans="2:8" ht="16.5" customHeight="1">
      <c r="B2" s="521" t="s">
        <v>1</v>
      </c>
      <c r="C2" s="521"/>
      <c r="D2" s="521"/>
      <c r="E2" s="521"/>
      <c r="F2" s="35"/>
    </row>
    <row r="3" spans="2:8" ht="23.25" customHeight="1">
      <c r="B3" s="531" t="s">
        <v>2</v>
      </c>
      <c r="C3" s="531"/>
      <c r="D3" s="531"/>
      <c r="E3" s="531"/>
    </row>
    <row r="4" spans="2:8" ht="27" customHeight="1" thickBot="1">
      <c r="B4" s="532" t="s">
        <v>32</v>
      </c>
      <c r="C4" s="532"/>
      <c r="D4" s="532"/>
      <c r="E4" s="532"/>
    </row>
    <row r="5" spans="2:8" ht="24.75" customHeight="1">
      <c r="B5" s="533" t="s">
        <v>4</v>
      </c>
      <c r="C5" s="525" t="s">
        <v>33</v>
      </c>
      <c r="D5" s="536"/>
      <c r="E5" s="526"/>
      <c r="F5" s="539" t="s">
        <v>33</v>
      </c>
      <c r="G5" s="36"/>
      <c r="H5" s="36"/>
    </row>
    <row r="6" spans="2:8" ht="29.25" customHeight="1">
      <c r="B6" s="534"/>
      <c r="C6" s="527"/>
      <c r="D6" s="537"/>
      <c r="E6" s="528"/>
      <c r="F6" s="540"/>
      <c r="G6" s="36"/>
      <c r="H6" s="36"/>
    </row>
    <row r="7" spans="2:8" ht="58.5" customHeight="1" thickBot="1">
      <c r="B7" s="534"/>
      <c r="C7" s="529"/>
      <c r="D7" s="538"/>
      <c r="E7" s="530"/>
      <c r="F7" s="541"/>
      <c r="G7" s="36"/>
      <c r="H7" s="36"/>
    </row>
    <row r="8" spans="2:8" ht="22.5" customHeight="1">
      <c r="B8" s="534"/>
      <c r="C8" s="525" t="s">
        <v>34</v>
      </c>
      <c r="D8" s="536"/>
      <c r="E8" s="526"/>
      <c r="F8" s="539" t="s">
        <v>34</v>
      </c>
      <c r="G8" s="36"/>
      <c r="H8" s="36"/>
    </row>
    <row r="9" spans="2:8" ht="27.75" customHeight="1" thickBot="1">
      <c r="B9" s="535"/>
      <c r="C9" s="529"/>
      <c r="D9" s="538"/>
      <c r="E9" s="530"/>
      <c r="F9" s="541"/>
      <c r="G9" s="36"/>
      <c r="H9" s="36"/>
    </row>
    <row r="10" spans="2:8" s="43" customFormat="1" ht="31.5" customHeight="1" thickBot="1">
      <c r="B10" s="37" t="s">
        <v>6</v>
      </c>
      <c r="C10" s="38" t="s">
        <v>35</v>
      </c>
      <c r="D10" s="39" t="s">
        <v>36</v>
      </c>
      <c r="E10" s="40" t="s">
        <v>37</v>
      </c>
      <c r="F10" s="41" t="s">
        <v>7</v>
      </c>
      <c r="G10" s="42" t="s">
        <v>38</v>
      </c>
    </row>
    <row r="11" spans="2:8" s="43" customFormat="1" ht="20.25" customHeight="1">
      <c r="B11" s="44" t="s">
        <v>10</v>
      </c>
      <c r="C11" s="45">
        <v>3.7</v>
      </c>
      <c r="D11" s="46">
        <v>0</v>
      </c>
      <c r="E11" s="47">
        <v>4.3</v>
      </c>
      <c r="F11" s="47">
        <v>4.3</v>
      </c>
      <c r="G11" s="48">
        <f>+F11-E11</f>
        <v>0</v>
      </c>
    </row>
    <row r="12" spans="2:8" s="43" customFormat="1" ht="30.75" customHeight="1">
      <c r="B12" s="49" t="s">
        <v>11</v>
      </c>
      <c r="C12" s="50">
        <v>0.1</v>
      </c>
      <c r="D12" s="51"/>
      <c r="E12" s="52">
        <v>0.17</v>
      </c>
      <c r="F12" s="52">
        <v>0.17</v>
      </c>
      <c r="G12" s="53">
        <f t="shared" ref="G12:G30" si="0">+F12-E12</f>
        <v>0</v>
      </c>
    </row>
    <row r="13" spans="2:8" s="43" customFormat="1" ht="30.75" customHeight="1">
      <c r="B13" s="54" t="s">
        <v>39</v>
      </c>
      <c r="C13" s="55"/>
      <c r="D13" s="56"/>
      <c r="E13" s="57">
        <v>0.6</v>
      </c>
      <c r="F13" s="57">
        <v>0.6</v>
      </c>
      <c r="G13" s="58">
        <f t="shared" si="0"/>
        <v>0</v>
      </c>
    </row>
    <row r="14" spans="2:8" s="43" customFormat="1" ht="14.25" customHeight="1">
      <c r="B14" s="54" t="s">
        <v>40</v>
      </c>
      <c r="C14" s="55">
        <v>0.27</v>
      </c>
      <c r="D14" s="56">
        <v>0</v>
      </c>
      <c r="E14" s="57">
        <v>0.3</v>
      </c>
      <c r="F14" s="59">
        <v>0.3</v>
      </c>
      <c r="G14" s="58">
        <f t="shared" si="0"/>
        <v>0</v>
      </c>
    </row>
    <row r="15" spans="2:8" s="43" customFormat="1" ht="30.75" customHeight="1">
      <c r="B15" s="54" t="s">
        <v>19</v>
      </c>
      <c r="C15" s="55">
        <v>1.8</v>
      </c>
      <c r="D15" s="56">
        <v>0</v>
      </c>
      <c r="E15" s="57">
        <v>2.2000000000000002</v>
      </c>
      <c r="F15" s="59">
        <v>2.2000000000000002</v>
      </c>
      <c r="G15" s="58">
        <f t="shared" si="0"/>
        <v>0</v>
      </c>
    </row>
    <row r="16" spans="2:8" s="43" customFormat="1" ht="31.5" customHeight="1">
      <c r="B16" s="54" t="s">
        <v>41</v>
      </c>
      <c r="C16" s="55">
        <v>2.5</v>
      </c>
      <c r="D16" s="56">
        <v>0</v>
      </c>
      <c r="E16" s="57">
        <v>2.72</v>
      </c>
      <c r="F16" s="59">
        <v>2.72</v>
      </c>
      <c r="G16" s="58">
        <f t="shared" si="0"/>
        <v>0</v>
      </c>
    </row>
    <row r="17" spans="2:8" s="43" customFormat="1" ht="24" hidden="1" customHeight="1">
      <c r="B17" s="60" t="s">
        <v>42</v>
      </c>
      <c r="C17" s="61">
        <v>0</v>
      </c>
      <c r="D17" s="62">
        <v>1.3</v>
      </c>
      <c r="E17" s="63"/>
      <c r="F17" s="63"/>
      <c r="G17" s="58">
        <f t="shared" si="0"/>
        <v>0</v>
      </c>
    </row>
    <row r="18" spans="2:8" s="43" customFormat="1" ht="19.5" customHeight="1">
      <c r="B18" s="54" t="s">
        <v>43</v>
      </c>
      <c r="C18" s="64">
        <v>3.1</v>
      </c>
      <c r="D18" s="65">
        <v>0</v>
      </c>
      <c r="E18" s="57">
        <v>3.2</v>
      </c>
      <c r="F18" s="59">
        <v>3.3</v>
      </c>
      <c r="G18" s="66">
        <f t="shared" si="0"/>
        <v>9.9999999999999645E-2</v>
      </c>
      <c r="H18" s="67"/>
    </row>
    <row r="19" spans="2:8" s="43" customFormat="1" ht="15" customHeight="1">
      <c r="B19" s="54" t="s">
        <v>44</v>
      </c>
      <c r="C19" s="55">
        <v>0.06</v>
      </c>
      <c r="D19" s="56"/>
      <c r="E19" s="57">
        <v>0.06</v>
      </c>
      <c r="F19" s="57">
        <v>0.05</v>
      </c>
      <c r="G19" s="66">
        <f t="shared" si="0"/>
        <v>-9.999999999999995E-3</v>
      </c>
    </row>
    <row r="20" spans="2:8" s="43" customFormat="1" ht="30.75" customHeight="1">
      <c r="B20" s="54" t="s">
        <v>45</v>
      </c>
      <c r="C20" s="55">
        <v>1.8</v>
      </c>
      <c r="D20" s="56">
        <v>0</v>
      </c>
      <c r="E20" s="57">
        <v>2.0099999999999998</v>
      </c>
      <c r="F20" s="59">
        <v>2.0099999999999998</v>
      </c>
      <c r="G20" s="58">
        <f t="shared" si="0"/>
        <v>0</v>
      </c>
    </row>
    <row r="21" spans="2:8" s="43" customFormat="1" ht="15" customHeight="1">
      <c r="B21" s="54" t="s">
        <v>21</v>
      </c>
      <c r="C21" s="55">
        <v>0.05</v>
      </c>
      <c r="D21" s="56"/>
      <c r="E21" s="57">
        <v>0.05</v>
      </c>
      <c r="F21" s="57">
        <v>0.05</v>
      </c>
      <c r="G21" s="58">
        <f t="shared" si="0"/>
        <v>0</v>
      </c>
    </row>
    <row r="22" spans="2:8" s="43" customFormat="1" ht="46.5" customHeight="1">
      <c r="B22" s="54" t="s">
        <v>46</v>
      </c>
      <c r="C22" s="55">
        <v>1</v>
      </c>
      <c r="D22" s="56">
        <v>0</v>
      </c>
      <c r="E22" s="59">
        <v>1.36</v>
      </c>
      <c r="F22" s="57">
        <v>1.36</v>
      </c>
      <c r="G22" s="58">
        <f t="shared" si="0"/>
        <v>0</v>
      </c>
    </row>
    <row r="23" spans="2:8" s="43" customFormat="1" ht="15" customHeight="1">
      <c r="B23" s="54" t="s">
        <v>47</v>
      </c>
      <c r="C23" s="55">
        <v>0.06</v>
      </c>
      <c r="D23" s="56"/>
      <c r="E23" s="57">
        <v>0.06</v>
      </c>
      <c r="F23" s="57">
        <v>0.06</v>
      </c>
      <c r="G23" s="58">
        <f t="shared" si="0"/>
        <v>0</v>
      </c>
    </row>
    <row r="24" spans="2:8" s="43" customFormat="1" ht="15" customHeight="1">
      <c r="B24" s="54" t="s">
        <v>48</v>
      </c>
      <c r="C24" s="55">
        <v>0.06</v>
      </c>
      <c r="D24" s="56"/>
      <c r="E24" s="57">
        <v>0.06</v>
      </c>
      <c r="F24" s="57">
        <v>0.06</v>
      </c>
      <c r="G24" s="58">
        <f t="shared" si="0"/>
        <v>0</v>
      </c>
    </row>
    <row r="25" spans="2:8" s="43" customFormat="1" ht="29.25" customHeight="1">
      <c r="B25" s="54" t="s">
        <v>49</v>
      </c>
      <c r="C25" s="55">
        <v>0.01</v>
      </c>
      <c r="D25" s="56"/>
      <c r="E25" s="57">
        <v>0.05</v>
      </c>
      <c r="F25" s="57">
        <v>0.05</v>
      </c>
      <c r="G25" s="53">
        <f t="shared" si="0"/>
        <v>0</v>
      </c>
    </row>
    <row r="26" spans="2:8" s="43" customFormat="1" ht="18.75" customHeight="1">
      <c r="B26" s="54" t="s">
        <v>23</v>
      </c>
      <c r="C26" s="55">
        <v>0.02</v>
      </c>
      <c r="D26" s="56"/>
      <c r="E26" s="57">
        <v>0.03</v>
      </c>
      <c r="F26" s="57">
        <v>0.03</v>
      </c>
      <c r="G26" s="53">
        <f t="shared" si="0"/>
        <v>0</v>
      </c>
    </row>
    <row r="27" spans="2:8" s="43" customFormat="1" ht="21" customHeight="1">
      <c r="B27" s="54" t="s">
        <v>50</v>
      </c>
      <c r="C27" s="55">
        <v>0.89</v>
      </c>
      <c r="D27" s="56">
        <v>0.11</v>
      </c>
      <c r="E27" s="57">
        <v>1.1200000000000001</v>
      </c>
      <c r="F27" s="57">
        <v>1.1499999999999999</v>
      </c>
      <c r="G27" s="66">
        <f t="shared" si="0"/>
        <v>2.9999999999999805E-2</v>
      </c>
    </row>
    <row r="28" spans="2:8" s="43" customFormat="1" ht="17.25" customHeight="1">
      <c r="B28" s="49" t="s">
        <v>51</v>
      </c>
      <c r="C28" s="50">
        <v>0.5</v>
      </c>
      <c r="D28" s="51"/>
      <c r="E28" s="52">
        <v>0.5</v>
      </c>
      <c r="F28" s="52">
        <v>0.5</v>
      </c>
      <c r="G28" s="53">
        <f t="shared" si="0"/>
        <v>0</v>
      </c>
    </row>
    <row r="29" spans="2:8" s="43" customFormat="1" ht="39" customHeight="1">
      <c r="B29" s="618" t="s">
        <v>224</v>
      </c>
      <c r="C29" s="628"/>
      <c r="D29" s="629"/>
      <c r="E29" s="630"/>
      <c r="F29" s="630" t="s">
        <v>225</v>
      </c>
      <c r="G29" s="631"/>
    </row>
    <row r="30" spans="2:8" s="43" customFormat="1" ht="19.5" customHeight="1" thickBot="1">
      <c r="B30" s="68" t="s">
        <v>52</v>
      </c>
      <c r="C30" s="69">
        <v>3.8</v>
      </c>
      <c r="D30" s="70"/>
      <c r="E30" s="71">
        <v>3.8</v>
      </c>
      <c r="F30" s="71">
        <v>3.8</v>
      </c>
      <c r="G30" s="72">
        <f t="shared" si="0"/>
        <v>0</v>
      </c>
    </row>
    <row r="31" spans="2:8" ht="36" customHeight="1" thickBot="1">
      <c r="B31" s="73" t="s">
        <v>26</v>
      </c>
      <c r="C31" s="74">
        <f>SUM(C10:C30)</f>
        <v>19.720000000000002</v>
      </c>
      <c r="D31" s="75">
        <f>SUM(D11:D30)</f>
        <v>1.4100000000000001</v>
      </c>
      <c r="E31" s="76">
        <f>SUM(E11:E30)</f>
        <v>22.59</v>
      </c>
      <c r="F31" s="76">
        <f>SUM(F11:F30)</f>
        <v>22.71</v>
      </c>
      <c r="G31" s="76">
        <f>SUM(G11:G30)</f>
        <v>0.11999999999999945</v>
      </c>
      <c r="H31" s="77"/>
    </row>
    <row r="32" spans="2:8" ht="28.5" hidden="1" customHeight="1" outlineLevel="1" thickBot="1">
      <c r="B32" s="78" t="s">
        <v>53</v>
      </c>
      <c r="C32" s="79"/>
      <c r="D32" s="80"/>
      <c r="E32" s="81">
        <v>0.02</v>
      </c>
    </row>
    <row r="33" spans="1:9" ht="28.5" hidden="1" customHeight="1" outlineLevel="1" thickBot="1">
      <c r="B33" s="82" t="s">
        <v>54</v>
      </c>
      <c r="C33" s="79"/>
      <c r="D33" s="83"/>
      <c r="E33" s="84">
        <v>0.09</v>
      </c>
    </row>
    <row r="34" spans="1:9" ht="28.5" hidden="1" customHeight="1" outlineLevel="1" thickBot="1">
      <c r="B34" s="82" t="s">
        <v>55</v>
      </c>
      <c r="C34" s="79"/>
      <c r="D34" s="83"/>
      <c r="E34" s="84">
        <v>0.33</v>
      </c>
    </row>
    <row r="35" spans="1:9" ht="28.5" hidden="1" customHeight="1" outlineLevel="1" thickBot="1">
      <c r="B35" s="85" t="s">
        <v>39</v>
      </c>
      <c r="C35" s="79"/>
      <c r="D35" s="83"/>
      <c r="E35" s="86">
        <v>0</v>
      </c>
    </row>
    <row r="36" spans="1:9" ht="33" hidden="1" customHeight="1" collapsed="1" thickBot="1">
      <c r="B36" s="87" t="s">
        <v>56</v>
      </c>
      <c r="C36" s="88"/>
      <c r="D36" s="89">
        <v>0.66</v>
      </c>
      <c r="E36" s="90">
        <v>0.44</v>
      </c>
      <c r="F36" s="90">
        <v>0.46</v>
      </c>
    </row>
    <row r="37" spans="1:9" ht="33.75" hidden="1" customHeight="1" thickBot="1">
      <c r="B37" s="542" t="s">
        <v>57</v>
      </c>
      <c r="C37" s="543"/>
      <c r="D37" s="544"/>
      <c r="E37" s="91">
        <f>+E31+E36</f>
        <v>23.03</v>
      </c>
      <c r="F37" s="91">
        <f>+F31+F36</f>
        <v>23.17</v>
      </c>
      <c r="G37" s="92"/>
      <c r="H37" s="93"/>
      <c r="I37" s="94"/>
    </row>
    <row r="38" spans="1:9" ht="15.75" customHeight="1">
      <c r="E38" s="95"/>
    </row>
    <row r="39" spans="1:9" ht="12.75" customHeight="1">
      <c r="A39" s="545"/>
      <c r="B39" s="545"/>
      <c r="C39" s="545"/>
      <c r="D39" s="545"/>
      <c r="E39" s="545"/>
      <c r="F39" s="96"/>
    </row>
    <row r="40" spans="1:9" ht="27" customHeight="1">
      <c r="A40" s="545"/>
      <c r="B40" s="545"/>
      <c r="C40" s="545"/>
      <c r="D40" s="545"/>
      <c r="E40" s="545"/>
      <c r="F40" s="97"/>
    </row>
    <row r="41" spans="1:9" ht="12.75" customHeight="1">
      <c r="A41" s="545"/>
      <c r="B41" s="545"/>
      <c r="C41" s="545"/>
      <c r="D41" s="545"/>
      <c r="E41" s="545"/>
    </row>
    <row r="42" spans="1:9" ht="12.75" customHeight="1">
      <c r="A42" s="545"/>
      <c r="B42" s="545"/>
      <c r="C42" s="545"/>
      <c r="D42" s="545"/>
      <c r="E42" s="545"/>
    </row>
    <row r="43" spans="1:9" ht="12.75" customHeight="1">
      <c r="A43" s="545"/>
      <c r="B43" s="545"/>
      <c r="C43" s="545"/>
      <c r="D43" s="545"/>
      <c r="E43" s="545"/>
    </row>
    <row r="44" spans="1:9" ht="30.75" customHeight="1">
      <c r="A44" s="545"/>
      <c r="B44" s="545"/>
      <c r="C44" s="545"/>
      <c r="D44" s="545"/>
      <c r="E44" s="545"/>
    </row>
    <row r="45" spans="1:9" ht="12.75" customHeight="1">
      <c r="A45" s="98"/>
      <c r="B45" s="99"/>
      <c r="C45" s="99"/>
      <c r="D45" s="99"/>
      <c r="E45" s="99"/>
    </row>
    <row r="46" spans="1:9" ht="19.5" customHeight="1">
      <c r="A46" s="98"/>
      <c r="B46" s="100"/>
      <c r="C46" s="101"/>
      <c r="D46" s="101"/>
      <c r="E46" s="101"/>
    </row>
    <row r="47" spans="1:9" ht="15">
      <c r="A47" s="98"/>
      <c r="B47" s="101"/>
      <c r="C47" s="101"/>
      <c r="D47" s="101"/>
      <c r="E47" s="101"/>
    </row>
    <row r="48" spans="1:9">
      <c r="A48" s="98"/>
      <c r="B48" s="98"/>
      <c r="C48" s="98"/>
      <c r="D48" s="102"/>
      <c r="E48" s="103"/>
    </row>
    <row r="49" spans="1:5">
      <c r="A49" s="98"/>
      <c r="B49" s="98"/>
      <c r="C49" s="98"/>
      <c r="D49" s="102"/>
      <c r="E49" s="103"/>
    </row>
  </sheetData>
  <mergeCells count="11">
    <mergeCell ref="F5:F7"/>
    <mergeCell ref="C8:E9"/>
    <mergeCell ref="F8:F9"/>
    <mergeCell ref="B37:D37"/>
    <mergeCell ref="A39:E44"/>
    <mergeCell ref="B1:E1"/>
    <mergeCell ref="B2:E2"/>
    <mergeCell ref="B3:E3"/>
    <mergeCell ref="B4:E4"/>
    <mergeCell ref="B5:B9"/>
    <mergeCell ref="C5:E7"/>
  </mergeCells>
  <pageMargins left="0.11811023622047245" right="0.11811023622047245" top="7.874015748031496E-2" bottom="3.937007874015748E-2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I33"/>
  <sheetViews>
    <sheetView zoomScale="76" zoomScaleNormal="76" workbookViewId="0">
      <selection activeCell="B13" sqref="B13:B20"/>
    </sheetView>
  </sheetViews>
  <sheetFormatPr defaultColWidth="9.140625" defaultRowHeight="12.75" outlineLevelRow="1"/>
  <cols>
    <col min="1" max="1" width="54.140625" style="1" customWidth="1"/>
    <col min="2" max="2" width="24" style="104" customWidth="1"/>
    <col min="3" max="3" width="18.42578125" style="1" hidden="1" customWidth="1"/>
    <col min="4" max="4" width="15" style="1" hidden="1" customWidth="1"/>
    <col min="5" max="5" width="6.140625" style="1" customWidth="1"/>
    <col min="6" max="11" width="9.140625" style="1" customWidth="1"/>
    <col min="12" max="12" width="9.140625" style="105" customWidth="1" collapsed="1"/>
    <col min="13" max="20" width="9.140625" style="105" customWidth="1"/>
    <col min="21" max="22" width="9.140625" style="1" customWidth="1"/>
    <col min="23" max="24" width="10.5703125" style="1" customWidth="1"/>
    <col min="25" max="16384" width="9.140625" style="1"/>
  </cols>
  <sheetData>
    <row r="1" spans="1:35">
      <c r="C1" s="98"/>
    </row>
    <row r="2" spans="1:35" s="105" customFormat="1" ht="21.75" customHeight="1">
      <c r="A2" s="520" t="s">
        <v>0</v>
      </c>
      <c r="B2" s="520"/>
      <c r="C2" s="106"/>
      <c r="D2" s="1"/>
      <c r="E2" s="1"/>
      <c r="F2" s="1"/>
      <c r="G2" s="1"/>
      <c r="H2" s="1"/>
      <c r="I2" s="1"/>
      <c r="J2" s="1"/>
      <c r="K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105" customFormat="1" ht="13.5" customHeight="1">
      <c r="A3" s="521" t="s">
        <v>1</v>
      </c>
      <c r="B3" s="521"/>
      <c r="C3" s="1"/>
      <c r="D3" s="1"/>
      <c r="E3" s="1"/>
      <c r="F3" s="1"/>
      <c r="G3" s="1"/>
      <c r="H3" s="1"/>
      <c r="I3" s="1"/>
      <c r="J3" s="1"/>
      <c r="K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s="105" customFormat="1" ht="15.75">
      <c r="A4" s="521" t="s">
        <v>58</v>
      </c>
      <c r="B4" s="521"/>
      <c r="C4" s="1"/>
      <c r="D4" s="1"/>
      <c r="E4" s="1"/>
      <c r="F4" s="1"/>
      <c r="G4" s="1"/>
      <c r="H4" s="1"/>
      <c r="I4" s="1"/>
      <c r="J4" s="1"/>
      <c r="K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s="105" customFormat="1" ht="15.75">
      <c r="A5" s="521" t="s">
        <v>7</v>
      </c>
      <c r="B5" s="521"/>
      <c r="C5" s="1"/>
      <c r="D5" s="1"/>
      <c r="E5" s="1"/>
      <c r="F5" s="1"/>
      <c r="G5" s="1"/>
      <c r="H5" s="1"/>
      <c r="I5" s="1"/>
      <c r="J5" s="1"/>
      <c r="K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s="105" customFormat="1" ht="16.5" thickBot="1">
      <c r="A6" s="107"/>
      <c r="B6" s="107"/>
      <c r="C6" s="1"/>
      <c r="D6" s="1"/>
      <c r="E6" s="1"/>
      <c r="F6" s="1"/>
      <c r="G6" s="1"/>
      <c r="H6" s="1"/>
      <c r="I6" s="1"/>
      <c r="J6" s="1"/>
      <c r="K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105" customFormat="1" ht="12.75" customHeight="1">
      <c r="A7" s="546" t="s">
        <v>4</v>
      </c>
      <c r="B7" s="549" t="s">
        <v>59</v>
      </c>
      <c r="C7" s="1"/>
      <c r="D7" s="1"/>
      <c r="E7" s="1"/>
      <c r="F7" s="1"/>
      <c r="G7" s="1"/>
      <c r="H7" s="1"/>
      <c r="I7" s="1"/>
      <c r="J7" s="1"/>
      <c r="K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105" customFormat="1" ht="23.25" customHeight="1">
      <c r="A8" s="547"/>
      <c r="B8" s="550"/>
      <c r="C8" s="1"/>
      <c r="D8" s="1"/>
      <c r="E8" s="1"/>
      <c r="F8" s="1"/>
      <c r="G8" s="1"/>
      <c r="H8" s="1"/>
      <c r="I8" s="1"/>
      <c r="J8" s="1"/>
      <c r="K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s="105" customFormat="1" ht="45.75" customHeight="1">
      <c r="A9" s="547"/>
      <c r="B9" s="550"/>
      <c r="C9" s="1"/>
      <c r="D9" s="1"/>
      <c r="E9" s="1"/>
      <c r="F9" s="1"/>
      <c r="G9" s="1"/>
      <c r="H9" s="1"/>
      <c r="I9" s="1"/>
      <c r="J9" s="1"/>
      <c r="K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s="105" customFormat="1" ht="10.5" customHeight="1">
      <c r="A10" s="547"/>
      <c r="B10" s="550" t="s">
        <v>60</v>
      </c>
      <c r="C10" s="1"/>
      <c r="D10" s="1"/>
      <c r="E10" s="1"/>
      <c r="F10" s="1"/>
      <c r="G10" s="1"/>
      <c r="H10" s="1"/>
      <c r="I10" s="1"/>
      <c r="J10" s="1"/>
      <c r="K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s="105" customFormat="1" ht="31.5" customHeight="1" thickBot="1">
      <c r="A11" s="548"/>
      <c r="B11" s="551"/>
      <c r="C11" s="95"/>
      <c r="D11" s="96"/>
      <c r="E11" s="1"/>
      <c r="F11" s="1"/>
      <c r="G11" s="1"/>
      <c r="H11" s="1"/>
      <c r="I11" s="1"/>
      <c r="J11" s="1"/>
      <c r="K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s="105" customFormat="1" ht="35.25" customHeight="1" thickBot="1">
      <c r="A12" s="108" t="s">
        <v>6</v>
      </c>
      <c r="B12" s="109" t="s">
        <v>7</v>
      </c>
      <c r="C12" s="109" t="s">
        <v>7</v>
      </c>
      <c r="D12" s="109" t="s">
        <v>38</v>
      </c>
      <c r="E12" s="1"/>
      <c r="F12" s="1"/>
      <c r="G12" s="1"/>
      <c r="H12" s="1"/>
      <c r="I12" s="1"/>
      <c r="J12" s="1"/>
      <c r="K12" s="1"/>
      <c r="L12" s="110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s="105" customFormat="1" ht="34.5" customHeight="1">
      <c r="A13" s="116" t="s">
        <v>10</v>
      </c>
      <c r="B13" s="117">
        <v>3.65</v>
      </c>
      <c r="C13" s="111">
        <v>3.7</v>
      </c>
      <c r="D13" s="111">
        <f>+C13-B13</f>
        <v>5.0000000000000266E-2</v>
      </c>
      <c r="E13" s="1"/>
      <c r="F13" s="1"/>
      <c r="G13" s="1"/>
      <c r="H13" s="1"/>
      <c r="I13" s="1"/>
      <c r="J13" s="1"/>
      <c r="K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s="105" customFormat="1" ht="30.75" customHeight="1">
      <c r="A14" s="112" t="s">
        <v>11</v>
      </c>
      <c r="B14" s="113">
        <v>0.17</v>
      </c>
      <c r="C14" s="114">
        <v>0.17</v>
      </c>
      <c r="D14" s="115">
        <f t="shared" ref="D14:D20" si="0">+C14-B14</f>
        <v>0</v>
      </c>
      <c r="E14" s="1"/>
      <c r="F14" s="1"/>
      <c r="G14" s="1"/>
      <c r="H14" s="1"/>
      <c r="I14" s="1"/>
      <c r="J14" s="1"/>
      <c r="K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s="105" customFormat="1" ht="15" customHeight="1">
      <c r="A15" s="116" t="s">
        <v>40</v>
      </c>
      <c r="B15" s="117">
        <v>0.41</v>
      </c>
      <c r="C15" s="115">
        <v>0.41</v>
      </c>
      <c r="D15" s="115">
        <f t="shared" si="0"/>
        <v>0</v>
      </c>
      <c r="E15" s="1"/>
      <c r="F15" s="1"/>
      <c r="G15" s="1" t="s">
        <v>61</v>
      </c>
      <c r="H15" s="1"/>
      <c r="I15" s="1"/>
      <c r="J15" s="1"/>
      <c r="K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s="105" customFormat="1" ht="15" customHeight="1">
      <c r="A16" s="116" t="s">
        <v>62</v>
      </c>
      <c r="B16" s="117">
        <v>0.05</v>
      </c>
      <c r="C16" s="115">
        <v>0.05</v>
      </c>
      <c r="D16" s="115">
        <f t="shared" si="0"/>
        <v>0</v>
      </c>
      <c r="E16" s="1"/>
      <c r="F16" s="1"/>
      <c r="G16" s="1"/>
      <c r="H16" s="1"/>
      <c r="I16" s="1"/>
      <c r="J16" s="1"/>
      <c r="K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24" ht="38.25" customHeight="1">
      <c r="A17" s="118" t="s">
        <v>63</v>
      </c>
      <c r="B17" s="113">
        <v>2.9</v>
      </c>
      <c r="C17" s="114">
        <v>2.9</v>
      </c>
      <c r="D17" s="115">
        <f t="shared" si="0"/>
        <v>0</v>
      </c>
    </row>
    <row r="18" spans="1:24">
      <c r="A18" s="119" t="s">
        <v>64</v>
      </c>
      <c r="B18" s="113">
        <v>0.94</v>
      </c>
      <c r="C18" s="120">
        <v>0.97</v>
      </c>
      <c r="D18" s="121">
        <f t="shared" si="0"/>
        <v>3.0000000000000027E-2</v>
      </c>
      <c r="L18" s="110"/>
      <c r="X18" s="96"/>
    </row>
    <row r="19" spans="1:24" ht="30.75" customHeight="1">
      <c r="A19" s="122" t="s">
        <v>65</v>
      </c>
      <c r="B19" s="113">
        <v>1.1200000000000001</v>
      </c>
      <c r="C19" s="120">
        <v>1.1499999999999999</v>
      </c>
      <c r="D19" s="121">
        <f t="shared" si="0"/>
        <v>2.9999999999999805E-2</v>
      </c>
      <c r="L19" s="110"/>
      <c r="W19" s="104"/>
      <c r="X19" s="123"/>
    </row>
    <row r="20" spans="1:24" ht="13.5" thickBot="1">
      <c r="A20" s="118" t="s">
        <v>66</v>
      </c>
      <c r="B20" s="113">
        <v>2.23</v>
      </c>
      <c r="C20" s="114">
        <v>2.5</v>
      </c>
      <c r="D20" s="115">
        <f t="shared" si="0"/>
        <v>0.27</v>
      </c>
      <c r="E20" s="95"/>
      <c r="T20" s="110"/>
      <c r="U20" s="95"/>
    </row>
    <row r="21" spans="1:24" s="127" customFormat="1" ht="30.75" customHeight="1" thickBot="1">
      <c r="A21" s="124" t="s">
        <v>26</v>
      </c>
      <c r="B21" s="125">
        <f>SUM(B13:B20)</f>
        <v>11.469999999999999</v>
      </c>
      <c r="C21" s="125">
        <f>SUM(C13:C20)</f>
        <v>11.850000000000001</v>
      </c>
      <c r="D21" s="125">
        <f>SUM(D13:D20)</f>
        <v>0.38000000000000012</v>
      </c>
      <c r="E21" s="126"/>
      <c r="F21" s="126"/>
      <c r="G21" s="126"/>
      <c r="H21" s="126"/>
      <c r="I21" s="126"/>
      <c r="L21" s="128"/>
      <c r="M21" s="128"/>
      <c r="N21" s="128"/>
      <c r="O21" s="128"/>
      <c r="P21" s="128"/>
      <c r="Q21" s="128"/>
      <c r="R21" s="128"/>
      <c r="S21" s="128"/>
      <c r="T21" s="128"/>
    </row>
    <row r="22" spans="1:24" ht="29.25" hidden="1" customHeight="1" outlineLevel="1">
      <c r="A22" s="129" t="s">
        <v>53</v>
      </c>
      <c r="B22" s="115"/>
      <c r="C22" s="130"/>
      <c r="D22" s="95"/>
      <c r="E22" s="95"/>
      <c r="T22" s="110"/>
      <c r="U22" s="95"/>
    </row>
    <row r="23" spans="1:24" ht="29.25" hidden="1" customHeight="1" outlineLevel="1">
      <c r="A23" s="129" t="s">
        <v>54</v>
      </c>
      <c r="B23" s="115"/>
      <c r="C23" s="130"/>
      <c r="D23" s="95"/>
      <c r="E23" s="95"/>
      <c r="T23" s="110"/>
      <c r="U23" s="95"/>
    </row>
    <row r="24" spans="1:24" s="127" customFormat="1" ht="26.25" hidden="1" outlineLevel="1" thickBot="1">
      <c r="A24" s="129" t="s">
        <v>55</v>
      </c>
      <c r="B24" s="114"/>
      <c r="C24" s="131"/>
      <c r="D24" s="126"/>
      <c r="E24" s="126"/>
      <c r="F24" s="126"/>
      <c r="G24" s="126"/>
      <c r="H24" s="126"/>
      <c r="I24" s="126"/>
      <c r="L24" s="128"/>
      <c r="M24" s="128"/>
      <c r="N24" s="128"/>
      <c r="O24" s="128"/>
      <c r="P24" s="128"/>
      <c r="Q24" s="128"/>
      <c r="R24" s="128"/>
      <c r="S24" s="128"/>
      <c r="T24" s="128"/>
    </row>
    <row r="25" spans="1:24" s="127" customFormat="1" ht="30" customHeight="1" collapsed="1" thickBot="1">
      <c r="A25" s="132" t="s">
        <v>56</v>
      </c>
      <c r="B25" s="133" t="s">
        <v>67</v>
      </c>
      <c r="C25" s="131"/>
      <c r="D25" s="126"/>
      <c r="E25" s="126"/>
      <c r="F25" s="126"/>
      <c r="G25" s="126"/>
      <c r="H25" s="126"/>
      <c r="I25" s="126"/>
      <c r="L25" s="128"/>
      <c r="M25" s="128"/>
      <c r="N25" s="128"/>
      <c r="O25" s="128"/>
      <c r="P25" s="128"/>
      <c r="Q25" s="128"/>
      <c r="R25" s="128"/>
      <c r="S25" s="128"/>
      <c r="T25" s="128"/>
    </row>
    <row r="26" spans="1:24" s="127" customFormat="1" ht="26.25" customHeight="1" thickBot="1">
      <c r="A26" s="134" t="s">
        <v>68</v>
      </c>
      <c r="B26" s="135" t="s">
        <v>69</v>
      </c>
      <c r="C26" s="136"/>
      <c r="D26" s="137"/>
      <c r="E26" s="126"/>
      <c r="F26" s="126"/>
      <c r="G26" s="126"/>
      <c r="H26" s="126"/>
      <c r="I26" s="126"/>
      <c r="L26" s="128"/>
      <c r="M26" s="128"/>
      <c r="N26" s="128"/>
      <c r="O26" s="128"/>
      <c r="P26" s="128"/>
      <c r="Q26" s="128"/>
      <c r="R26" s="128"/>
      <c r="S26" s="128"/>
      <c r="T26" s="128"/>
    </row>
    <row r="27" spans="1:24" s="127" customFormat="1" ht="21" customHeight="1">
      <c r="A27" s="138"/>
      <c r="B27" s="139"/>
      <c r="C27" s="131"/>
      <c r="D27" s="126"/>
      <c r="E27" s="126"/>
      <c r="F27" s="126"/>
      <c r="G27" s="126"/>
      <c r="H27" s="126"/>
      <c r="I27" s="126"/>
      <c r="L27" s="128"/>
      <c r="M27" s="128"/>
      <c r="N27" s="128"/>
      <c r="O27" s="128"/>
      <c r="P27" s="128"/>
      <c r="Q27" s="128"/>
      <c r="R27" s="128"/>
      <c r="S27" s="128"/>
      <c r="T27" s="128"/>
    </row>
    <row r="28" spans="1:24" ht="15" customHeight="1">
      <c r="A28" s="100"/>
      <c r="B28" s="101"/>
      <c r="C28" s="140"/>
    </row>
    <row r="29" spans="1:24" ht="12.75" customHeight="1">
      <c r="A29" s="140"/>
      <c r="B29" s="140"/>
      <c r="C29" s="140"/>
    </row>
    <row r="30" spans="1:24" ht="12.75" customHeight="1">
      <c r="A30" s="140"/>
      <c r="B30" s="140"/>
      <c r="C30" s="140"/>
    </row>
    <row r="31" spans="1:24" ht="12.75" customHeight="1">
      <c r="A31" s="140"/>
      <c r="B31" s="140"/>
      <c r="C31" s="140"/>
    </row>
    <row r="32" spans="1:24" ht="12.75" customHeight="1">
      <c r="A32" s="140"/>
      <c r="B32" s="140"/>
      <c r="C32" s="140"/>
    </row>
    <row r="33" spans="1:3" ht="12.75" customHeight="1">
      <c r="A33" s="140"/>
      <c r="B33" s="140"/>
      <c r="C33" s="140"/>
    </row>
  </sheetData>
  <mergeCells count="7">
    <mergeCell ref="A2:B2"/>
    <mergeCell ref="A3:B3"/>
    <mergeCell ref="A4:B4"/>
    <mergeCell ref="A5:B5"/>
    <mergeCell ref="A7:A11"/>
    <mergeCell ref="B7:B9"/>
    <mergeCell ref="B10:B11"/>
  </mergeCells>
  <pageMargins left="0.11811023622047245" right="0.11811023622047245" top="0.19685039370078741" bottom="0.19685039370078741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Y41"/>
  <sheetViews>
    <sheetView topLeftCell="A17" zoomScale="68" zoomScaleNormal="68" workbookViewId="0">
      <selection activeCell="B30" sqref="B30"/>
    </sheetView>
  </sheetViews>
  <sheetFormatPr defaultColWidth="9.140625" defaultRowHeight="12.75" outlineLevelCol="1"/>
  <cols>
    <col min="1" max="1" width="3.28515625" style="1" customWidth="1"/>
    <col min="2" max="2" width="60" style="1" customWidth="1"/>
    <col min="3" max="3" width="13.85546875" style="1" hidden="1" customWidth="1"/>
    <col min="4" max="4" width="12.140625" style="1" hidden="1" customWidth="1"/>
    <col min="5" max="5" width="23" style="1" hidden="1" customWidth="1" outlineLevel="1"/>
    <col min="6" max="6" width="25.42578125" style="2" hidden="1" customWidth="1"/>
    <col min="7" max="7" width="22.28515625" style="2" hidden="1" customWidth="1"/>
    <col min="8" max="8" width="17.5703125" style="2" customWidth="1"/>
    <col min="9" max="9" width="18.140625" style="2" hidden="1" customWidth="1"/>
    <col min="10" max="13" width="9.140625" style="2"/>
    <col min="14" max="16384" width="9.140625" style="1"/>
  </cols>
  <sheetData>
    <row r="1" spans="1:25" hidden="1">
      <c r="E1" s="35"/>
    </row>
    <row r="2" spans="1:25" hidden="1">
      <c r="E2" s="553" t="s">
        <v>70</v>
      </c>
      <c r="F2" s="553"/>
    </row>
    <row r="3" spans="1:25" hidden="1">
      <c r="E3" s="554"/>
      <c r="F3" s="554"/>
    </row>
    <row r="4" spans="1:25" hidden="1">
      <c r="E4" s="35"/>
      <c r="F4" s="141"/>
    </row>
    <row r="5" spans="1:25" ht="19.5" customHeight="1">
      <c r="B5" s="520" t="s">
        <v>0</v>
      </c>
      <c r="C5" s="520"/>
      <c r="D5" s="520"/>
      <c r="E5" s="520"/>
    </row>
    <row r="6" spans="1:25" ht="15.75" customHeight="1">
      <c r="B6" s="521" t="s">
        <v>1</v>
      </c>
      <c r="C6" s="521"/>
      <c r="D6" s="521"/>
      <c r="E6" s="521"/>
    </row>
    <row r="7" spans="1:25" ht="15.75" customHeight="1">
      <c r="B7" s="521" t="s">
        <v>2</v>
      </c>
      <c r="C7" s="521"/>
      <c r="D7" s="521"/>
      <c r="E7" s="521"/>
    </row>
    <row r="8" spans="1:25" ht="15.75" customHeight="1" thickBot="1">
      <c r="B8" s="552" t="s">
        <v>71</v>
      </c>
      <c r="C8" s="552"/>
      <c r="D8" s="552"/>
      <c r="E8" s="552"/>
    </row>
    <row r="9" spans="1:25" ht="15.75" customHeight="1">
      <c r="B9" s="523" t="s">
        <v>4</v>
      </c>
      <c r="C9" s="525" t="s">
        <v>5</v>
      </c>
      <c r="D9" s="536"/>
      <c r="E9" s="526"/>
      <c r="F9" s="539" t="s">
        <v>5</v>
      </c>
      <c r="G9" s="539" t="s">
        <v>5</v>
      </c>
      <c r="H9" s="539" t="s">
        <v>5</v>
      </c>
    </row>
    <row r="10" spans="1:25" ht="15.75" customHeight="1">
      <c r="B10" s="524"/>
      <c r="C10" s="527"/>
      <c r="D10" s="537"/>
      <c r="E10" s="528"/>
      <c r="F10" s="540"/>
      <c r="G10" s="540"/>
      <c r="H10" s="540"/>
    </row>
    <row r="11" spans="1:25" ht="129.75" customHeight="1" thickBot="1">
      <c r="B11" s="524"/>
      <c r="C11" s="529"/>
      <c r="D11" s="538"/>
      <c r="E11" s="530"/>
      <c r="F11" s="541"/>
      <c r="G11" s="541"/>
      <c r="H11" s="541"/>
    </row>
    <row r="12" spans="1:25" ht="12.75" hidden="1" customHeight="1" thickBot="1">
      <c r="B12" s="43"/>
      <c r="C12" s="142"/>
      <c r="D12" s="98"/>
      <c r="E12" s="143"/>
      <c r="F12" s="144"/>
      <c r="G12" s="144"/>
    </row>
    <row r="13" spans="1:25" ht="39" customHeight="1" thickBot="1">
      <c r="B13" s="4" t="s">
        <v>6</v>
      </c>
      <c r="C13" s="145" t="s">
        <v>35</v>
      </c>
      <c r="D13" s="146" t="s">
        <v>72</v>
      </c>
      <c r="E13" s="147"/>
      <c r="F13" s="6" t="s">
        <v>73</v>
      </c>
      <c r="G13" s="6" t="s">
        <v>74</v>
      </c>
      <c r="H13" s="480" t="s">
        <v>75</v>
      </c>
      <c r="I13" s="6" t="s">
        <v>9</v>
      </c>
    </row>
    <row r="14" spans="1:25" ht="15.75" customHeight="1">
      <c r="B14" s="148" t="s">
        <v>10</v>
      </c>
      <c r="C14" s="149">
        <v>3.7</v>
      </c>
      <c r="D14" s="150">
        <f>+E14-C14</f>
        <v>-3.7</v>
      </c>
      <c r="E14" s="151"/>
      <c r="F14" s="17">
        <v>4</v>
      </c>
      <c r="G14" s="17">
        <v>4.1500000000000004</v>
      </c>
      <c r="H14" s="17">
        <v>4.25</v>
      </c>
      <c r="I14" s="152">
        <f>+H14-G14</f>
        <v>9.9999999999999645E-2</v>
      </c>
    </row>
    <row r="15" spans="1:25" s="2" customFormat="1" ht="32.25" customHeight="1">
      <c r="A15" s="1"/>
      <c r="B15" s="153" t="s">
        <v>11</v>
      </c>
      <c r="C15" s="154">
        <v>0.1</v>
      </c>
      <c r="D15" s="155"/>
      <c r="E15" s="156"/>
      <c r="F15" s="11">
        <v>0.15</v>
      </c>
      <c r="G15" s="11">
        <v>0.17</v>
      </c>
      <c r="H15" s="11">
        <v>0.17</v>
      </c>
      <c r="I15" s="8">
        <f t="shared" ref="I15:I28" si="0">+H15-G15</f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2" customFormat="1" ht="45" customHeight="1">
      <c r="A16" s="1"/>
      <c r="B16" s="153" t="s">
        <v>16</v>
      </c>
      <c r="C16" s="154">
        <v>1.46</v>
      </c>
      <c r="D16" s="155"/>
      <c r="E16" s="156"/>
      <c r="F16" s="11">
        <f>+'[1]новые тарифы'!$K$172</f>
        <v>1.93</v>
      </c>
      <c r="G16" s="11">
        <v>1.2</v>
      </c>
      <c r="H16" s="11">
        <v>1.2</v>
      </c>
      <c r="I16" s="8">
        <f t="shared" si="0"/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s="2" customFormat="1" ht="41.25" customHeight="1">
      <c r="A17" s="1"/>
      <c r="B17" s="148" t="s">
        <v>17</v>
      </c>
      <c r="C17" s="149">
        <v>1.33</v>
      </c>
      <c r="D17" s="157">
        <v>0.18</v>
      </c>
      <c r="E17" s="151"/>
      <c r="F17" s="17">
        <f>+'[1]новые тарифы'!$K$171</f>
        <v>0</v>
      </c>
      <c r="G17" s="17">
        <v>1.45</v>
      </c>
      <c r="H17" s="17">
        <v>1.45</v>
      </c>
      <c r="I17" s="8">
        <f t="shared" si="0"/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s="2" customFormat="1" ht="34.5" customHeight="1">
      <c r="A18" s="1"/>
      <c r="B18" s="153" t="s">
        <v>18</v>
      </c>
      <c r="C18" s="154">
        <v>1.6</v>
      </c>
      <c r="D18" s="158">
        <v>0.15</v>
      </c>
      <c r="E18" s="156"/>
      <c r="F18" s="11">
        <f>+'[1]новые тарифы'!$K$170</f>
        <v>0</v>
      </c>
      <c r="G18" s="11">
        <v>2.2000000000000002</v>
      </c>
      <c r="H18" s="11">
        <v>2.2000000000000002</v>
      </c>
      <c r="I18" s="8">
        <f t="shared" si="0"/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s="2" customFormat="1" ht="34.5" customHeight="1">
      <c r="A19" s="1"/>
      <c r="B19" s="153" t="s">
        <v>19</v>
      </c>
      <c r="C19" s="154"/>
      <c r="D19" s="158"/>
      <c r="E19" s="156"/>
      <c r="F19" s="11"/>
      <c r="G19" s="11">
        <v>1.71</v>
      </c>
      <c r="H19" s="11">
        <v>1.71</v>
      </c>
      <c r="I19" s="8">
        <f t="shared" si="0"/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s="2" customFormat="1" ht="18" customHeight="1">
      <c r="A20" s="1"/>
      <c r="B20" s="153" t="s">
        <v>76</v>
      </c>
      <c r="C20" s="154"/>
      <c r="D20" s="158"/>
      <c r="E20" s="156"/>
      <c r="F20" s="11"/>
      <c r="G20" s="11">
        <v>0.94</v>
      </c>
      <c r="H20" s="11">
        <v>0.97</v>
      </c>
      <c r="I20" s="152">
        <f t="shared" si="0"/>
        <v>3.0000000000000027E-2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s="2" customFormat="1" ht="20.25" customHeight="1">
      <c r="A21" s="1"/>
      <c r="B21" s="153" t="s">
        <v>77</v>
      </c>
      <c r="C21" s="154">
        <v>1.32</v>
      </c>
      <c r="D21" s="158">
        <v>0.18</v>
      </c>
      <c r="E21" s="156"/>
      <c r="F21" s="11">
        <v>3.6</v>
      </c>
      <c r="G21" s="11">
        <v>3.8</v>
      </c>
      <c r="H21" s="11">
        <v>4</v>
      </c>
      <c r="I21" s="152">
        <f t="shared" si="0"/>
        <v>0.20000000000000018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s="2" customFormat="1" ht="19.5" customHeight="1">
      <c r="A22" s="1"/>
      <c r="B22" s="159" t="s">
        <v>44</v>
      </c>
      <c r="C22" s="160"/>
      <c r="D22" s="161"/>
      <c r="E22" s="162"/>
      <c r="F22" s="163">
        <v>0.06</v>
      </c>
      <c r="G22" s="163">
        <v>0.06</v>
      </c>
      <c r="H22" s="163">
        <v>0.05</v>
      </c>
      <c r="I22" s="152">
        <f t="shared" si="0"/>
        <v>-9.999999999999995E-3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s="2" customFormat="1" ht="15.75" customHeight="1">
      <c r="A23" s="1"/>
      <c r="B23" s="153" t="s">
        <v>21</v>
      </c>
      <c r="C23" s="154">
        <v>0.2</v>
      </c>
      <c r="D23" s="155"/>
      <c r="E23" s="156"/>
      <c r="F23" s="11">
        <v>0.1</v>
      </c>
      <c r="G23" s="11">
        <v>0.18</v>
      </c>
      <c r="H23" s="11">
        <v>0.18</v>
      </c>
      <c r="I23" s="8">
        <f t="shared" si="0"/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s="2" customFormat="1" ht="15.75" customHeight="1">
      <c r="A24" s="1"/>
      <c r="B24" s="153" t="s">
        <v>22</v>
      </c>
      <c r="C24" s="154">
        <v>0.02</v>
      </c>
      <c r="D24" s="155"/>
      <c r="E24" s="156"/>
      <c r="F24" s="11">
        <v>0.01</v>
      </c>
      <c r="G24" s="11">
        <v>0.05</v>
      </c>
      <c r="H24" s="11">
        <v>0.05</v>
      </c>
      <c r="I24" s="8">
        <f t="shared" si="0"/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2" customFormat="1" ht="46.5" customHeight="1">
      <c r="A25" s="1"/>
      <c r="B25" s="153" t="s">
        <v>24</v>
      </c>
      <c r="C25" s="154">
        <v>0.89</v>
      </c>
      <c r="D25" s="164">
        <v>0.11</v>
      </c>
      <c r="E25" s="156"/>
      <c r="F25" s="11">
        <v>1</v>
      </c>
      <c r="G25" s="11">
        <v>1.1200000000000001</v>
      </c>
      <c r="H25" s="11">
        <v>1.1499999999999999</v>
      </c>
      <c r="I25" s="152">
        <f t="shared" si="0"/>
        <v>2.9999999999999805E-2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" customHeight="1">
      <c r="B26" s="153" t="s">
        <v>25</v>
      </c>
      <c r="C26" s="154">
        <v>3.97</v>
      </c>
      <c r="D26" s="155"/>
      <c r="E26" s="156"/>
      <c r="F26" s="11">
        <v>3.2</v>
      </c>
      <c r="G26" s="11">
        <v>4.45</v>
      </c>
      <c r="H26" s="11">
        <v>4.45</v>
      </c>
      <c r="I26" s="8">
        <f t="shared" si="0"/>
        <v>0</v>
      </c>
      <c r="J26" s="35"/>
    </row>
    <row r="27" spans="1:25" ht="21" customHeight="1">
      <c r="B27" s="153" t="str">
        <f>+'[2]новый нт20'!B28</f>
        <v>Инвентарь,спецодежда,моющие средства и пр.</v>
      </c>
      <c r="C27" s="165"/>
      <c r="D27" s="166"/>
      <c r="E27" s="156"/>
      <c r="F27" s="11"/>
      <c r="G27" s="11">
        <v>0.1</v>
      </c>
      <c r="H27" s="11">
        <v>0.1</v>
      </c>
      <c r="I27" s="14">
        <f t="shared" si="0"/>
        <v>0</v>
      </c>
      <c r="J27" s="167">
        <f>+I27-1800</f>
        <v>-1800</v>
      </c>
    </row>
    <row r="28" spans="1:25" ht="21" customHeight="1" thickBot="1">
      <c r="B28" s="159" t="s">
        <v>78</v>
      </c>
      <c r="C28" s="168"/>
      <c r="D28" s="169"/>
      <c r="E28" s="162"/>
      <c r="F28" s="163"/>
      <c r="G28" s="170"/>
      <c r="H28" s="170">
        <v>0.56000000000000005</v>
      </c>
      <c r="I28" s="14">
        <f t="shared" si="0"/>
        <v>0.56000000000000005</v>
      </c>
      <c r="J28" s="167"/>
    </row>
    <row r="29" spans="1:25" ht="5.25" hidden="1" customHeight="1" thickBot="1">
      <c r="B29" s="632" t="s">
        <v>26</v>
      </c>
      <c r="C29" s="633">
        <f>SUM(C14:C26)</f>
        <v>14.59</v>
      </c>
      <c r="D29" s="634">
        <f>SUM(D16:D26)</f>
        <v>0.62</v>
      </c>
      <c r="E29" s="635">
        <f>SUM(E14:E27)</f>
        <v>0</v>
      </c>
      <c r="F29" s="636">
        <f>SUM(F14:F27)</f>
        <v>14.05</v>
      </c>
      <c r="G29" s="637">
        <f>SUM(G14:G28)</f>
        <v>21.580000000000002</v>
      </c>
      <c r="H29" s="637">
        <f>SUM(H14:H28)</f>
        <v>22.49</v>
      </c>
      <c r="I29" s="22">
        <f>SUM(I14:I28)</f>
        <v>0.9099999999999997</v>
      </c>
      <c r="J29" s="172">
        <f>+H29/G29</f>
        <v>1.042168674698795</v>
      </c>
    </row>
    <row r="30" spans="1:25" s="2" customFormat="1" ht="49.5" customHeight="1" thickBot="1">
      <c r="A30" s="1"/>
      <c r="B30" s="618" t="s">
        <v>224</v>
      </c>
      <c r="C30" s="173"/>
      <c r="D30" s="173"/>
      <c r="E30" s="174"/>
      <c r="F30" s="175">
        <f>5.4-0.66</f>
        <v>4.74</v>
      </c>
      <c r="G30" s="176">
        <f>+'[3]ОДН Средняя 7 (01.19-01.20) '!$H$86</f>
        <v>2.3365939793967971</v>
      </c>
      <c r="H30" s="176">
        <v>2.34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s="2" customFormat="1" ht="39" customHeight="1" thickBot="1">
      <c r="A31" s="1"/>
      <c r="B31" s="21" t="s">
        <v>26</v>
      </c>
      <c r="C31" s="177"/>
      <c r="D31" s="177"/>
      <c r="E31" s="177"/>
      <c r="F31" s="178">
        <f>+F30+F29</f>
        <v>18.79</v>
      </c>
      <c r="G31" s="179">
        <f>+G29+G30</f>
        <v>23.916593979396801</v>
      </c>
      <c r="H31" s="179">
        <f>+H29+H30</f>
        <v>24.83</v>
      </c>
      <c r="J31" s="34"/>
      <c r="L31" s="3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s="2" customFormat="1">
      <c r="A32" s="1"/>
      <c r="B32" s="31"/>
      <c r="C32" s="1"/>
      <c r="D32" s="1"/>
      <c r="E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0.25">
      <c r="B33" s="180"/>
    </row>
    <row r="34" spans="1:25" ht="78.75" hidden="1" customHeight="1">
      <c r="B34" s="558" t="s">
        <v>79</v>
      </c>
      <c r="C34" s="559"/>
      <c r="D34" s="559"/>
      <c r="E34" s="559"/>
      <c r="F34" s="559"/>
      <c r="G34" s="559"/>
      <c r="H34" s="559"/>
      <c r="I34" s="560"/>
    </row>
    <row r="35" spans="1:25" ht="20.25" hidden="1" customHeight="1">
      <c r="B35" s="555" t="s">
        <v>80</v>
      </c>
      <c r="C35" s="556"/>
      <c r="D35" s="556"/>
      <c r="E35" s="556"/>
      <c r="F35" s="556"/>
      <c r="G35" s="556"/>
      <c r="H35" s="556"/>
      <c r="I35" s="557"/>
    </row>
    <row r="36" spans="1:25" ht="20.25" hidden="1">
      <c r="B36" s="140"/>
      <c r="C36" s="140"/>
      <c r="D36" s="96"/>
      <c r="H36" s="136"/>
      <c r="I36" s="136"/>
    </row>
    <row r="37" spans="1:25" s="2" customFormat="1" ht="12.75" hidden="1" customHeight="1">
      <c r="A37" s="1"/>
      <c r="B37" s="558" t="s">
        <v>81</v>
      </c>
      <c r="C37" s="559"/>
      <c r="D37" s="559"/>
      <c r="E37" s="559"/>
      <c r="F37" s="559"/>
      <c r="G37" s="559"/>
      <c r="H37" s="559"/>
      <c r="I37" s="560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 hidden="1" customHeight="1">
      <c r="B38" s="561"/>
      <c r="C38" s="562"/>
      <c r="D38" s="562"/>
      <c r="E38" s="562"/>
      <c r="F38" s="562"/>
      <c r="G38" s="562"/>
      <c r="H38" s="562"/>
      <c r="I38" s="563"/>
    </row>
    <row r="39" spans="1:25" ht="32.25" hidden="1" customHeight="1">
      <c r="B39" s="564"/>
      <c r="C39" s="565"/>
      <c r="D39" s="565"/>
      <c r="E39" s="565"/>
      <c r="F39" s="565"/>
      <c r="G39" s="565"/>
      <c r="H39" s="565"/>
      <c r="I39" s="566"/>
    </row>
    <row r="40" spans="1:25" hidden="1"/>
    <row r="41" spans="1:25" hidden="1">
      <c r="G41" s="181" t="e">
        <f>+H29-#REF!-#REF!</f>
        <v>#REF!</v>
      </c>
    </row>
  </sheetData>
  <mergeCells count="14">
    <mergeCell ref="B35:I35"/>
    <mergeCell ref="B37:I39"/>
    <mergeCell ref="B9:B11"/>
    <mergeCell ref="C9:E11"/>
    <mergeCell ref="F9:F11"/>
    <mergeCell ref="G9:G11"/>
    <mergeCell ref="H9:H11"/>
    <mergeCell ref="B34:I34"/>
    <mergeCell ref="B8:E8"/>
    <mergeCell ref="E2:F2"/>
    <mergeCell ref="E3:F3"/>
    <mergeCell ref="B5:E5"/>
    <mergeCell ref="B6:E6"/>
    <mergeCell ref="B7:E7"/>
  </mergeCells>
  <pageMargins left="0.11811023622047245" right="0.11811023622047245" top="0.15748031496062992" bottom="0.15748031496062992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I50"/>
  <sheetViews>
    <sheetView topLeftCell="A16" zoomScale="68" zoomScaleNormal="68" workbookViewId="0">
      <selection activeCell="B28" sqref="B28"/>
    </sheetView>
  </sheetViews>
  <sheetFormatPr defaultColWidth="9.140625" defaultRowHeight="12.75"/>
  <cols>
    <col min="1" max="1" width="3.7109375" style="1" customWidth="1"/>
    <col min="2" max="2" width="70.140625" style="1" customWidth="1"/>
    <col min="3" max="3" width="16.85546875" style="1" hidden="1" customWidth="1"/>
    <col min="4" max="4" width="16" style="1" hidden="1" customWidth="1"/>
    <col min="5" max="5" width="22.85546875" style="1" hidden="1" customWidth="1"/>
    <col min="6" max="6" width="22.140625" style="1" customWidth="1"/>
    <col min="7" max="7" width="15.7109375" style="1" hidden="1" customWidth="1"/>
    <col min="8" max="16384" width="9.140625" style="1"/>
  </cols>
  <sheetData>
    <row r="1" spans="2:8">
      <c r="E1" s="98"/>
      <c r="F1" s="98"/>
      <c r="G1" s="98"/>
    </row>
    <row r="2" spans="2:8">
      <c r="E2" s="106"/>
      <c r="F2" s="98"/>
      <c r="G2" s="98"/>
    </row>
    <row r="3" spans="2:8" ht="24" customHeight="1">
      <c r="B3" s="520" t="s">
        <v>0</v>
      </c>
      <c r="C3" s="520"/>
      <c r="D3" s="520"/>
      <c r="E3" s="520"/>
    </row>
    <row r="4" spans="2:8" ht="18" customHeight="1">
      <c r="B4" s="521" t="s">
        <v>1</v>
      </c>
      <c r="C4" s="521"/>
      <c r="D4" s="521"/>
      <c r="E4" s="521"/>
    </row>
    <row r="5" spans="2:8" ht="18.75">
      <c r="B5" s="577" t="s">
        <v>2</v>
      </c>
      <c r="C5" s="577"/>
      <c r="D5" s="577"/>
      <c r="E5" s="577"/>
    </row>
    <row r="6" spans="2:8" ht="27.75" customHeight="1" thickBot="1">
      <c r="B6" s="532" t="s">
        <v>82</v>
      </c>
      <c r="C6" s="532"/>
      <c r="D6" s="532"/>
      <c r="E6" s="532"/>
    </row>
    <row r="7" spans="2:8" ht="15" customHeight="1">
      <c r="B7" s="523" t="s">
        <v>4</v>
      </c>
      <c r="C7" s="570" t="s">
        <v>59</v>
      </c>
      <c r="D7" s="579"/>
      <c r="E7" s="580"/>
      <c r="F7" s="567" t="s">
        <v>59</v>
      </c>
      <c r="G7" s="182"/>
      <c r="H7" s="182"/>
    </row>
    <row r="8" spans="2:8" ht="15" customHeight="1">
      <c r="B8" s="524"/>
      <c r="C8" s="581"/>
      <c r="D8" s="582"/>
      <c r="E8" s="583"/>
      <c r="F8" s="568"/>
      <c r="G8" s="182"/>
      <c r="H8" s="182"/>
    </row>
    <row r="9" spans="2:8" ht="71.25" customHeight="1" thickBot="1">
      <c r="B9" s="524"/>
      <c r="C9" s="584"/>
      <c r="D9" s="585"/>
      <c r="E9" s="586"/>
      <c r="F9" s="569"/>
      <c r="G9" s="182"/>
      <c r="H9" s="182"/>
    </row>
    <row r="10" spans="2:8" ht="21.75" customHeight="1">
      <c r="B10" s="524"/>
      <c r="C10" s="570" t="s">
        <v>83</v>
      </c>
      <c r="D10" s="571"/>
      <c r="E10" s="572"/>
      <c r="F10" s="567" t="s">
        <v>83</v>
      </c>
      <c r="G10" s="183"/>
      <c r="H10" s="183"/>
    </row>
    <row r="11" spans="2:8" ht="40.5" customHeight="1" thickBot="1">
      <c r="B11" s="578"/>
      <c r="C11" s="573"/>
      <c r="D11" s="574"/>
      <c r="E11" s="575"/>
      <c r="F11" s="569"/>
      <c r="G11" s="183"/>
      <c r="H11" s="183"/>
    </row>
    <row r="12" spans="2:8" ht="36.75" customHeight="1" thickBot="1">
      <c r="B12" s="184" t="s">
        <v>6</v>
      </c>
      <c r="C12" s="185">
        <v>2017</v>
      </c>
      <c r="D12" s="186" t="s">
        <v>36</v>
      </c>
      <c r="E12" s="186" t="s">
        <v>37</v>
      </c>
      <c r="F12" s="186" t="s">
        <v>7</v>
      </c>
      <c r="G12" s="6" t="s">
        <v>9</v>
      </c>
    </row>
    <row r="13" spans="2:8" ht="26.25" customHeight="1">
      <c r="B13" s="187" t="s">
        <v>10</v>
      </c>
      <c r="C13" s="188">
        <v>3.53</v>
      </c>
      <c r="D13" s="189">
        <f t="shared" ref="D13:D26" si="0">+E13-C13</f>
        <v>0.37000000000000011</v>
      </c>
      <c r="E13" s="190">
        <v>3.9</v>
      </c>
      <c r="F13" s="190">
        <v>4.07</v>
      </c>
      <c r="G13" s="191">
        <f t="shared" ref="G13:G26" si="1">+F13-E13</f>
        <v>0.17000000000000037</v>
      </c>
    </row>
    <row r="14" spans="2:8" ht="30.75" customHeight="1">
      <c r="B14" s="192" t="s">
        <v>11</v>
      </c>
      <c r="C14" s="193">
        <v>0.15000000000000002</v>
      </c>
      <c r="D14" s="189">
        <f t="shared" si="0"/>
        <v>1.999999999999999E-2</v>
      </c>
      <c r="E14" s="189">
        <v>0.17</v>
      </c>
      <c r="F14" s="189">
        <v>0.18</v>
      </c>
      <c r="G14" s="194">
        <f t="shared" si="1"/>
        <v>9.9999999999999811E-3</v>
      </c>
    </row>
    <row r="15" spans="2:8" ht="15" customHeight="1">
      <c r="B15" s="195" t="s">
        <v>40</v>
      </c>
      <c r="C15" s="193">
        <v>0.36</v>
      </c>
      <c r="D15" s="189">
        <f t="shared" si="0"/>
        <v>0.24</v>
      </c>
      <c r="E15" s="189">
        <v>0.6</v>
      </c>
      <c r="F15" s="189">
        <v>0.42</v>
      </c>
      <c r="G15" s="194">
        <f t="shared" si="1"/>
        <v>-0.18</v>
      </c>
    </row>
    <row r="16" spans="2:8" ht="15" customHeight="1">
      <c r="B16" s="195" t="s">
        <v>84</v>
      </c>
      <c r="C16" s="193">
        <v>0.05</v>
      </c>
      <c r="D16" s="189">
        <f t="shared" si="0"/>
        <v>0</v>
      </c>
      <c r="E16" s="189">
        <v>0.05</v>
      </c>
      <c r="F16" s="189">
        <v>0.05</v>
      </c>
      <c r="G16" s="194">
        <f t="shared" si="1"/>
        <v>0</v>
      </c>
    </row>
    <row r="17" spans="2:9" ht="29.25" customHeight="1">
      <c r="B17" s="195" t="s">
        <v>85</v>
      </c>
      <c r="C17" s="193">
        <v>2.58</v>
      </c>
      <c r="D17" s="189">
        <f t="shared" si="0"/>
        <v>0.12999999999999989</v>
      </c>
      <c r="E17" s="189">
        <f>+'[1]2019 (фот ) '!$V$32+'[1]2019 (фот ) '!$V$33</f>
        <v>2.71</v>
      </c>
      <c r="F17" s="189">
        <v>2.99</v>
      </c>
      <c r="G17" s="194">
        <f t="shared" si="1"/>
        <v>0.28000000000000025</v>
      </c>
    </row>
    <row r="18" spans="2:9" ht="18" customHeight="1">
      <c r="B18" s="195" t="s">
        <v>86</v>
      </c>
      <c r="C18" s="193">
        <v>0.79</v>
      </c>
      <c r="D18" s="189">
        <f t="shared" si="0"/>
        <v>8.9999999999999969E-2</v>
      </c>
      <c r="E18" s="189">
        <v>0.88</v>
      </c>
      <c r="F18" s="189">
        <v>0.91</v>
      </c>
      <c r="G18" s="194">
        <f t="shared" si="1"/>
        <v>3.0000000000000027E-2</v>
      </c>
    </row>
    <row r="19" spans="2:9" ht="28.5" customHeight="1">
      <c r="B19" s="195" t="s">
        <v>87</v>
      </c>
      <c r="C19" s="193">
        <v>1.5599999999999998</v>
      </c>
      <c r="D19" s="189">
        <f t="shared" si="0"/>
        <v>0.20000000000000018</v>
      </c>
      <c r="E19" s="189">
        <v>1.76</v>
      </c>
      <c r="F19" s="189">
        <v>1.81</v>
      </c>
      <c r="G19" s="194">
        <f t="shared" si="1"/>
        <v>5.0000000000000044E-2</v>
      </c>
    </row>
    <row r="20" spans="2:9">
      <c r="B20" s="195" t="s">
        <v>21</v>
      </c>
      <c r="C20" s="193">
        <v>0.16</v>
      </c>
      <c r="D20" s="189">
        <f t="shared" si="0"/>
        <v>1.999999999999999E-2</v>
      </c>
      <c r="E20" s="189">
        <v>0.18</v>
      </c>
      <c r="F20" s="189">
        <v>0.19</v>
      </c>
      <c r="G20" s="194">
        <f t="shared" si="1"/>
        <v>1.0000000000000009E-2</v>
      </c>
    </row>
    <row r="21" spans="2:9" ht="18.75" customHeight="1">
      <c r="B21" s="195" t="s">
        <v>64</v>
      </c>
      <c r="C21" s="193">
        <v>0.84000000000000008</v>
      </c>
      <c r="D21" s="189">
        <f t="shared" si="0"/>
        <v>9.9999999999999867E-2</v>
      </c>
      <c r="E21" s="189">
        <v>0.94</v>
      </c>
      <c r="F21" s="189">
        <v>0.97</v>
      </c>
      <c r="G21" s="194">
        <f t="shared" si="1"/>
        <v>3.0000000000000027E-2</v>
      </c>
    </row>
    <row r="22" spans="2:9" ht="19.5" customHeight="1">
      <c r="B22" s="195" t="s">
        <v>88</v>
      </c>
      <c r="C22" s="193">
        <v>2.9</v>
      </c>
      <c r="D22" s="189">
        <f t="shared" si="0"/>
        <v>0.30000000000000027</v>
      </c>
      <c r="E22" s="189">
        <v>3.2</v>
      </c>
      <c r="F22" s="189">
        <v>3.35</v>
      </c>
      <c r="G22" s="194">
        <f t="shared" si="1"/>
        <v>0.14999999999999991</v>
      </c>
    </row>
    <row r="23" spans="2:9" ht="29.25" customHeight="1">
      <c r="B23" s="195" t="s">
        <v>49</v>
      </c>
      <c r="C23" s="193">
        <v>0.05</v>
      </c>
      <c r="D23" s="189">
        <f t="shared" si="0"/>
        <v>0</v>
      </c>
      <c r="E23" s="189">
        <v>0.05</v>
      </c>
      <c r="F23" s="189">
        <v>0.05</v>
      </c>
      <c r="G23" s="196">
        <f t="shared" si="1"/>
        <v>0</v>
      </c>
    </row>
    <row r="24" spans="2:9" ht="18.75" customHeight="1">
      <c r="B24" s="195" t="s">
        <v>23</v>
      </c>
      <c r="C24" s="193">
        <v>0.03</v>
      </c>
      <c r="D24" s="189">
        <f t="shared" si="0"/>
        <v>0</v>
      </c>
      <c r="E24" s="189">
        <v>0.03</v>
      </c>
      <c r="F24" s="189">
        <v>0.03</v>
      </c>
      <c r="G24" s="196">
        <f t="shared" si="1"/>
        <v>0</v>
      </c>
    </row>
    <row r="25" spans="2:9" ht="28.5" customHeight="1">
      <c r="B25" s="195" t="s">
        <v>65</v>
      </c>
      <c r="C25" s="193">
        <v>1</v>
      </c>
      <c r="D25" s="189">
        <f t="shared" si="0"/>
        <v>0.12000000000000011</v>
      </c>
      <c r="E25" s="189">
        <v>1.1200000000000001</v>
      </c>
      <c r="F25" s="189">
        <v>1.1499999999999999</v>
      </c>
      <c r="G25" s="196">
        <f t="shared" si="1"/>
        <v>2.9999999999999805E-2</v>
      </c>
    </row>
    <row r="26" spans="2:9" ht="34.5" customHeight="1" thickBot="1">
      <c r="B26" s="197" t="s">
        <v>89</v>
      </c>
      <c r="C26" s="198">
        <v>2</v>
      </c>
      <c r="D26" s="199">
        <f t="shared" si="0"/>
        <v>0.22999999999999998</v>
      </c>
      <c r="E26" s="199">
        <v>2.23</v>
      </c>
      <c r="F26" s="199">
        <v>2.2999999999999998</v>
      </c>
      <c r="G26" s="196">
        <f t="shared" si="1"/>
        <v>6.999999999999984E-2</v>
      </c>
    </row>
    <row r="27" spans="2:9" ht="30.75" hidden="1" thickBot="1">
      <c r="B27" s="134" t="s">
        <v>26</v>
      </c>
      <c r="C27" s="125">
        <f>SUM(C13:C26)</f>
        <v>16</v>
      </c>
      <c r="D27" s="171">
        <f>SUM(D13:D26)</f>
        <v>1.8200000000000005</v>
      </c>
      <c r="E27" s="125">
        <f>SUM(E13:E26)</f>
        <v>17.82</v>
      </c>
      <c r="F27" s="125">
        <f>SUM(F13:F26)</f>
        <v>18.47</v>
      </c>
      <c r="G27" s="125">
        <f>SUM(G13:G26)</f>
        <v>0.65000000000000024</v>
      </c>
      <c r="H27" s="35">
        <f>20.73-1.52-0.74</f>
        <v>18.470000000000002</v>
      </c>
    </row>
    <row r="28" spans="2:9" ht="33.75" customHeight="1" thickBot="1">
      <c r="B28" s="618" t="s">
        <v>224</v>
      </c>
      <c r="C28" s="88">
        <v>1.19</v>
      </c>
      <c r="D28" s="200"/>
      <c r="E28" s="201">
        <f>+'[3]ОДН Рабинов. (01.19-01.20)'!$H$81</f>
        <v>1.3175827294359697</v>
      </c>
      <c r="F28" s="201">
        <v>1.32</v>
      </c>
      <c r="I28" s="96"/>
    </row>
    <row r="29" spans="2:9" ht="32.25" customHeight="1" thickBot="1">
      <c r="B29" s="134" t="s">
        <v>26</v>
      </c>
      <c r="C29" s="202">
        <f>+C27+C28</f>
        <v>17.190000000000001</v>
      </c>
      <c r="D29" s="21"/>
      <c r="E29" s="203">
        <f>+E27+E28</f>
        <v>19.137582729435969</v>
      </c>
      <c r="F29" s="203">
        <f>+F27+F28</f>
        <v>19.79</v>
      </c>
      <c r="G29" s="204" t="e">
        <f>+F27-#REF!-#REF!</f>
        <v>#REF!</v>
      </c>
      <c r="H29" s="205" t="s">
        <v>90</v>
      </c>
      <c r="I29" s="35"/>
    </row>
    <row r="30" spans="2:9" ht="9.75" customHeight="1"/>
    <row r="31" spans="2:9" ht="27" hidden="1" customHeight="1">
      <c r="B31" s="576" t="s">
        <v>91</v>
      </c>
      <c r="C31" s="576"/>
      <c r="D31" s="576"/>
      <c r="E31" s="576"/>
    </row>
    <row r="32" spans="2:9" ht="19.5" hidden="1" customHeight="1">
      <c r="B32" s="576"/>
      <c r="C32" s="576"/>
      <c r="D32" s="576"/>
      <c r="E32" s="576"/>
    </row>
    <row r="33" spans="2:9" ht="24" hidden="1" customHeight="1">
      <c r="B33" s="576"/>
      <c r="C33" s="576"/>
      <c r="D33" s="576"/>
      <c r="E33" s="576"/>
    </row>
    <row r="34" spans="2:9" ht="12.75" hidden="1" customHeight="1">
      <c r="B34" s="576"/>
      <c r="C34" s="576"/>
      <c r="D34" s="576"/>
      <c r="E34" s="576"/>
    </row>
    <row r="35" spans="2:9" hidden="1">
      <c r="B35" s="576"/>
      <c r="C35" s="576"/>
      <c r="D35" s="576"/>
      <c r="E35" s="576"/>
    </row>
    <row r="36" spans="2:9" hidden="1">
      <c r="B36" s="576"/>
      <c r="C36" s="576"/>
      <c r="D36" s="576"/>
      <c r="E36" s="576"/>
    </row>
    <row r="37" spans="2:9" hidden="1">
      <c r="B37" s="576"/>
      <c r="C37" s="576"/>
      <c r="D37" s="576"/>
      <c r="E37" s="576"/>
    </row>
    <row r="38" spans="2:9" hidden="1">
      <c r="B38" s="576"/>
      <c r="C38" s="576"/>
      <c r="D38" s="576"/>
      <c r="E38" s="576"/>
    </row>
    <row r="40" spans="2:9" ht="27" customHeight="1">
      <c r="B40" s="206"/>
      <c r="C40" s="140"/>
      <c r="D40" s="140"/>
      <c r="E40" s="101"/>
      <c r="F40" s="207" t="s">
        <v>92</v>
      </c>
      <c r="G40" s="208">
        <f>22.13-1.48-0.72</f>
        <v>19.93</v>
      </c>
    </row>
    <row r="41" spans="2:9" ht="27" customHeight="1">
      <c r="B41" s="140"/>
      <c r="C41" s="140"/>
      <c r="D41" s="140"/>
      <c r="E41" s="140"/>
      <c r="F41" s="207" t="s">
        <v>93</v>
      </c>
      <c r="G41" s="208">
        <f>+G40-1.51-0.5</f>
        <v>17.919999999999998</v>
      </c>
    </row>
    <row r="43" spans="2:9">
      <c r="I43" s="96"/>
    </row>
    <row r="46" spans="2:9">
      <c r="E46" s="35"/>
    </row>
    <row r="47" spans="2:9">
      <c r="E47" s="181" t="e">
        <f>+F27-#REF!-#REF!</f>
        <v>#REF!</v>
      </c>
    </row>
    <row r="50" spans="5:5">
      <c r="E50" s="96"/>
    </row>
  </sheetData>
  <mergeCells count="10">
    <mergeCell ref="F7:F9"/>
    <mergeCell ref="C10:E11"/>
    <mergeCell ref="F10:F11"/>
    <mergeCell ref="B31:E38"/>
    <mergeCell ref="B3:E3"/>
    <mergeCell ref="B4:E4"/>
    <mergeCell ref="B5:E5"/>
    <mergeCell ref="B6:E6"/>
    <mergeCell ref="B7:B11"/>
    <mergeCell ref="C7:E9"/>
  </mergeCells>
  <pageMargins left="0.11811023622047245" right="0.11811023622047245" top="0.15748031496062992" bottom="0.15748031496062992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opLeftCell="A9" zoomScale="69" zoomScaleNormal="69" workbookViewId="0">
      <selection activeCell="J25" sqref="J25"/>
    </sheetView>
  </sheetViews>
  <sheetFormatPr defaultColWidth="9.140625" defaultRowHeight="12.75"/>
  <cols>
    <col min="1" max="1" width="55.140625" style="1" customWidth="1"/>
    <col min="2" max="2" width="14.85546875" style="1" hidden="1" customWidth="1"/>
    <col min="3" max="3" width="14.5703125" style="35" hidden="1" customWidth="1"/>
    <col min="4" max="4" width="20.7109375" style="35" hidden="1" customWidth="1"/>
    <col min="5" max="5" width="20.7109375" style="35" customWidth="1"/>
    <col min="6" max="6" width="17.5703125" style="35" hidden="1" customWidth="1"/>
    <col min="7" max="7" width="15.140625" style="35" customWidth="1"/>
    <col min="8" max="16384" width="9.140625" style="1"/>
  </cols>
  <sheetData>
    <row r="1" spans="1:8" ht="24" customHeight="1">
      <c r="A1" s="520" t="s">
        <v>0</v>
      </c>
      <c r="B1" s="520"/>
      <c r="C1" s="520"/>
      <c r="D1" s="520"/>
    </row>
    <row r="2" spans="1:8" ht="15.75" customHeight="1">
      <c r="A2" s="521" t="s">
        <v>1</v>
      </c>
      <c r="B2" s="521"/>
      <c r="C2" s="521"/>
      <c r="D2" s="521"/>
    </row>
    <row r="3" spans="1:8" ht="24.75" customHeight="1">
      <c r="A3" s="531" t="s">
        <v>2</v>
      </c>
      <c r="B3" s="531"/>
      <c r="C3" s="531"/>
      <c r="D3" s="531"/>
    </row>
    <row r="4" spans="1:8" ht="25.5" customHeight="1" thickBot="1">
      <c r="A4" s="532" t="s">
        <v>94</v>
      </c>
      <c r="B4" s="532"/>
      <c r="C4" s="532"/>
      <c r="D4" s="532"/>
    </row>
    <row r="5" spans="1:8" ht="15.75" hidden="1" customHeight="1" thickBot="1">
      <c r="A5" s="3"/>
      <c r="B5" s="3"/>
      <c r="C5" s="3"/>
      <c r="D5" s="3"/>
    </row>
    <row r="6" spans="1:8" ht="18.75" customHeight="1">
      <c r="A6" s="523" t="s">
        <v>4</v>
      </c>
      <c r="B6" s="525" t="s">
        <v>5</v>
      </c>
      <c r="C6" s="536"/>
      <c r="D6" s="536"/>
      <c r="E6" s="587" t="s">
        <v>5</v>
      </c>
      <c r="F6" s="209"/>
      <c r="G6" s="209"/>
    </row>
    <row r="7" spans="1:8" ht="27" customHeight="1">
      <c r="A7" s="524"/>
      <c r="B7" s="527"/>
      <c r="C7" s="537"/>
      <c r="D7" s="537"/>
      <c r="E7" s="588"/>
      <c r="F7" s="209"/>
      <c r="G7" s="209"/>
    </row>
    <row r="8" spans="1:8" ht="63" customHeight="1" thickBot="1">
      <c r="A8" s="524"/>
      <c r="B8" s="529"/>
      <c r="C8" s="538"/>
      <c r="D8" s="538"/>
      <c r="E8" s="589"/>
      <c r="F8" s="209"/>
      <c r="G8" s="209"/>
    </row>
    <row r="9" spans="1:8" ht="32.25" customHeight="1">
      <c r="A9" s="524"/>
      <c r="B9" s="525" t="s">
        <v>95</v>
      </c>
      <c r="C9" s="536"/>
      <c r="D9" s="536"/>
      <c r="E9" s="588" t="s">
        <v>95</v>
      </c>
      <c r="F9" s="209"/>
      <c r="G9" s="209"/>
    </row>
    <row r="10" spans="1:8" ht="32.25" customHeight="1" thickBot="1">
      <c r="A10" s="578"/>
      <c r="B10" s="529"/>
      <c r="C10" s="538"/>
      <c r="D10" s="538"/>
      <c r="E10" s="589"/>
      <c r="F10" s="209"/>
      <c r="G10" s="209"/>
      <c r="H10" s="35"/>
    </row>
    <row r="11" spans="1:8" ht="37.5" customHeight="1" thickBot="1">
      <c r="A11" s="210" t="s">
        <v>6</v>
      </c>
      <c r="B11" s="211" t="s">
        <v>96</v>
      </c>
      <c r="C11" s="212" t="s">
        <v>36</v>
      </c>
      <c r="D11" s="212" t="s">
        <v>37</v>
      </c>
      <c r="E11" s="213" t="s">
        <v>7</v>
      </c>
      <c r="F11" s="5" t="s">
        <v>9</v>
      </c>
      <c r="G11" s="181"/>
      <c r="H11" s="95"/>
    </row>
    <row r="12" spans="1:8" ht="36" customHeight="1">
      <c r="A12" s="214" t="s">
        <v>10</v>
      </c>
      <c r="B12" s="215">
        <v>3.53</v>
      </c>
      <c r="C12" s="215">
        <f>+D12-B12</f>
        <v>0.12000000000000011</v>
      </c>
      <c r="D12" s="9">
        <v>3.65</v>
      </c>
      <c r="E12" s="9">
        <v>3.7</v>
      </c>
      <c r="F12" s="191">
        <f t="shared" ref="F12:F22" si="0">+E12-D12</f>
        <v>5.0000000000000266E-2</v>
      </c>
      <c r="G12" s="216"/>
    </row>
    <row r="13" spans="1:8" ht="31.5" customHeight="1">
      <c r="A13" s="217" t="s">
        <v>11</v>
      </c>
      <c r="B13" s="218">
        <v>0.15</v>
      </c>
      <c r="C13" s="218">
        <v>0</v>
      </c>
      <c r="D13" s="15">
        <v>0.17</v>
      </c>
      <c r="E13" s="15">
        <v>0.18</v>
      </c>
      <c r="F13" s="194">
        <f t="shared" si="0"/>
        <v>9.9999999999999811E-3</v>
      </c>
      <c r="G13" s="216"/>
    </row>
    <row r="14" spans="1:8" ht="15" customHeight="1">
      <c r="A14" s="219" t="s">
        <v>40</v>
      </c>
      <c r="B14" s="218">
        <v>0.36</v>
      </c>
      <c r="C14" s="218">
        <v>0</v>
      </c>
      <c r="D14" s="15">
        <v>0.36</v>
      </c>
      <c r="E14" s="15">
        <v>0.4</v>
      </c>
      <c r="F14" s="194">
        <f t="shared" si="0"/>
        <v>4.0000000000000036E-2</v>
      </c>
      <c r="G14" s="216"/>
    </row>
    <row r="15" spans="1:8" ht="46.5" customHeight="1">
      <c r="A15" s="220" t="s">
        <v>97</v>
      </c>
      <c r="B15" s="218">
        <v>1.1000000000000001</v>
      </c>
      <c r="C15" s="218">
        <f t="shared" ref="C15:C22" si="1">+D15-B15</f>
        <v>0.7</v>
      </c>
      <c r="D15" s="15">
        <v>1.8</v>
      </c>
      <c r="E15" s="15">
        <v>1.9</v>
      </c>
      <c r="F15" s="194">
        <f t="shared" si="0"/>
        <v>9.9999999999999867E-2</v>
      </c>
      <c r="G15" s="216"/>
    </row>
    <row r="16" spans="1:8">
      <c r="A16" s="219" t="s">
        <v>98</v>
      </c>
      <c r="B16" s="218">
        <v>0.81</v>
      </c>
      <c r="C16" s="218">
        <f t="shared" si="1"/>
        <v>0.82999999999999985</v>
      </c>
      <c r="D16" s="15">
        <v>1.64</v>
      </c>
      <c r="E16" s="15">
        <v>1.79</v>
      </c>
      <c r="F16" s="194">
        <f t="shared" si="0"/>
        <v>0.15000000000000013</v>
      </c>
      <c r="G16" s="216"/>
    </row>
    <row r="17" spans="1:8" ht="15" customHeight="1">
      <c r="A17" s="219" t="s">
        <v>21</v>
      </c>
      <c r="B17" s="218">
        <v>0.16</v>
      </c>
      <c r="C17" s="218">
        <f t="shared" si="1"/>
        <v>1.999999999999999E-2</v>
      </c>
      <c r="D17" s="15">
        <v>0.18</v>
      </c>
      <c r="E17" s="15">
        <v>0.19</v>
      </c>
      <c r="F17" s="194">
        <f t="shared" si="0"/>
        <v>1.0000000000000009E-2</v>
      </c>
      <c r="G17" s="216"/>
    </row>
    <row r="18" spans="1:8" ht="18" customHeight="1">
      <c r="A18" s="219" t="s">
        <v>88</v>
      </c>
      <c r="B18" s="218">
        <v>1.66</v>
      </c>
      <c r="C18" s="218">
        <f t="shared" si="1"/>
        <v>1.24</v>
      </c>
      <c r="D18" s="15">
        <v>2.9</v>
      </c>
      <c r="E18" s="15">
        <v>3</v>
      </c>
      <c r="F18" s="194">
        <f t="shared" si="0"/>
        <v>0.10000000000000009</v>
      </c>
      <c r="G18" s="221"/>
    </row>
    <row r="19" spans="1:8" ht="32.25" customHeight="1">
      <c r="A19" s="219" t="s">
        <v>49</v>
      </c>
      <c r="B19" s="218">
        <v>0.05</v>
      </c>
      <c r="C19" s="218">
        <f t="shared" si="1"/>
        <v>0</v>
      </c>
      <c r="D19" s="15">
        <v>0.05</v>
      </c>
      <c r="E19" s="15">
        <v>0.05</v>
      </c>
      <c r="F19" s="194">
        <f t="shared" si="0"/>
        <v>0</v>
      </c>
      <c r="G19" s="216"/>
    </row>
    <row r="20" spans="1:8" ht="20.25" customHeight="1">
      <c r="A20" s="219" t="s">
        <v>23</v>
      </c>
      <c r="B20" s="218">
        <v>0.03</v>
      </c>
      <c r="C20" s="218">
        <f t="shared" si="1"/>
        <v>0</v>
      </c>
      <c r="D20" s="15">
        <v>0.03</v>
      </c>
      <c r="E20" s="15">
        <v>0.03</v>
      </c>
      <c r="F20" s="194">
        <f t="shared" si="0"/>
        <v>0</v>
      </c>
      <c r="G20" s="216"/>
    </row>
    <row r="21" spans="1:8" ht="32.25" customHeight="1">
      <c r="A21" s="219" t="s">
        <v>65</v>
      </c>
      <c r="B21" s="218">
        <v>1</v>
      </c>
      <c r="C21" s="218">
        <f t="shared" si="1"/>
        <v>0.12000000000000011</v>
      </c>
      <c r="D21" s="15">
        <v>1.1200000000000001</v>
      </c>
      <c r="E21" s="15">
        <v>1.1499999999999999</v>
      </c>
      <c r="F21" s="194">
        <f t="shared" si="0"/>
        <v>2.9999999999999805E-2</v>
      </c>
      <c r="G21" s="216"/>
    </row>
    <row r="22" spans="1:8" ht="21" customHeight="1" thickBot="1">
      <c r="A22" s="222" t="s">
        <v>66</v>
      </c>
      <c r="B22" s="223">
        <v>4.41</v>
      </c>
      <c r="C22" s="223">
        <f t="shared" si="1"/>
        <v>-0.23000000000000043</v>
      </c>
      <c r="D22" s="20">
        <f>4.45-0.27</f>
        <v>4.18</v>
      </c>
      <c r="E22" s="20">
        <v>4.2</v>
      </c>
      <c r="F22" s="196">
        <f t="shared" si="0"/>
        <v>2.0000000000000462E-2</v>
      </c>
      <c r="G22" s="181"/>
    </row>
    <row r="23" spans="1:8" ht="0.75" hidden="1" customHeight="1" thickBot="1">
      <c r="A23" s="638" t="str">
        <f>+'[4]Рабиновича новый'!B29</f>
        <v>Плата за управление,содеражание и ремонт жилого помещения всего</v>
      </c>
      <c r="B23" s="639">
        <f>SUM(B12:B22)</f>
        <v>13.260000000000002</v>
      </c>
      <c r="C23" s="640">
        <f>SUM(C12:C22)</f>
        <v>2.8</v>
      </c>
      <c r="D23" s="641">
        <f>SUM(D12:D22)</f>
        <v>16.079999999999998</v>
      </c>
      <c r="E23" s="642">
        <f>SUM(E12:E22)</f>
        <v>16.59</v>
      </c>
      <c r="F23" s="224">
        <f>SUM(F12:F22)</f>
        <v>0.51000000000000068</v>
      </c>
      <c r="G23" s="181">
        <f>19.76-1.52-0.74-0.91</f>
        <v>16.590000000000003</v>
      </c>
    </row>
    <row r="24" spans="1:8" s="35" customFormat="1" ht="39" customHeight="1" thickBot="1">
      <c r="A24" s="618" t="s">
        <v>224</v>
      </c>
      <c r="B24" s="225">
        <v>1.93</v>
      </c>
      <c r="C24" s="226"/>
      <c r="D24" s="227">
        <f>+'[3]ОДН Яковлев (01.19-01.20) '!$H$49</f>
        <v>2.1298947160653618</v>
      </c>
      <c r="E24" s="227">
        <v>2.0699999999999998</v>
      </c>
      <c r="F24" s="228"/>
      <c r="H24" s="1"/>
    </row>
    <row r="25" spans="1:8" s="35" customFormat="1" ht="33" customHeight="1" thickBot="1">
      <c r="A25" s="518" t="str">
        <f>+'[4]Рабиновича новый'!B31</f>
        <v>ИТОГО с ОДН</v>
      </c>
      <c r="B25" s="229">
        <f>+B23+B24</f>
        <v>15.190000000000001</v>
      </c>
      <c r="C25" s="230"/>
      <c r="D25" s="231">
        <f>+D23+D24</f>
        <v>18.20989471606536</v>
      </c>
      <c r="E25" s="231">
        <f>+E23+E24</f>
        <v>18.66</v>
      </c>
      <c r="F25" s="232" t="e">
        <f>+E23-#REF!-#REF!</f>
        <v>#REF!</v>
      </c>
      <c r="G25" s="233" t="s">
        <v>90</v>
      </c>
      <c r="H25" s="1"/>
    </row>
    <row r="29" spans="1:8">
      <c r="D29" s="234"/>
      <c r="E29" s="234"/>
      <c r="G29" s="235"/>
    </row>
    <row r="30" spans="1:8">
      <c r="D30" s="2"/>
    </row>
    <row r="31" spans="1:8">
      <c r="D31" s="2"/>
    </row>
  </sheetData>
  <mergeCells count="9">
    <mergeCell ref="E6:E8"/>
    <mergeCell ref="B9:D10"/>
    <mergeCell ref="E9:E10"/>
    <mergeCell ref="A1:D1"/>
    <mergeCell ref="A2:D2"/>
    <mergeCell ref="A3:D3"/>
    <mergeCell ref="A4:D4"/>
    <mergeCell ref="A6:A10"/>
    <mergeCell ref="B6:D8"/>
  </mergeCells>
  <pageMargins left="0.11811023622047245" right="0.11811023622047245" top="0.15748031496062992" bottom="0.15748031496062992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AB46"/>
  <sheetViews>
    <sheetView topLeftCell="A16" zoomScale="70" zoomScaleNormal="70" workbookViewId="0">
      <selection activeCell="G29" sqref="G29"/>
    </sheetView>
  </sheetViews>
  <sheetFormatPr defaultColWidth="9.140625" defaultRowHeight="12.75" outlineLevelRow="1"/>
  <cols>
    <col min="1" max="1" width="56.140625" style="1" customWidth="1"/>
    <col min="2" max="2" width="25.42578125" style="1" hidden="1" customWidth="1"/>
    <col min="3" max="3" width="21.28515625" style="1" customWidth="1"/>
    <col min="4" max="4" width="15.140625" style="1" hidden="1" customWidth="1"/>
    <col min="5" max="5" width="24.42578125" style="236" customWidth="1" collapsed="1"/>
    <col min="6" max="6" width="9.140625" style="237" customWidth="1"/>
    <col min="7" max="13" width="9.140625" style="105" customWidth="1"/>
    <col min="14" max="15" width="9.140625" style="1" customWidth="1"/>
    <col min="16" max="17" width="10.5703125" style="1" customWidth="1"/>
    <col min="18" max="16384" width="9.140625" style="1"/>
  </cols>
  <sheetData>
    <row r="2" spans="1:28" s="105" customFormat="1" ht="21.75" customHeight="1">
      <c r="A2" s="520" t="s">
        <v>0</v>
      </c>
      <c r="B2" s="520"/>
      <c r="C2" s="1"/>
      <c r="D2" s="1"/>
      <c r="E2" s="236"/>
      <c r="F2" s="23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s="105" customFormat="1" ht="13.5" customHeight="1">
      <c r="A3" s="521" t="s">
        <v>1</v>
      </c>
      <c r="B3" s="521"/>
      <c r="C3" s="1"/>
      <c r="D3" s="1"/>
      <c r="E3" s="236"/>
      <c r="F3" s="23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105" customFormat="1" ht="15.75">
      <c r="A4" s="521" t="s">
        <v>2</v>
      </c>
      <c r="B4" s="521"/>
      <c r="C4" s="1"/>
      <c r="D4" s="1"/>
      <c r="E4" s="236"/>
      <c r="F4" s="23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105" customFormat="1" ht="15.75">
      <c r="A5" s="552" t="s">
        <v>99</v>
      </c>
      <c r="B5" s="552"/>
      <c r="C5" s="1"/>
      <c r="D5" s="1"/>
      <c r="E5" s="236"/>
      <c r="F5" s="23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s="105" customFormat="1" ht="13.5" thickBot="1">
      <c r="A6" s="238"/>
      <c r="B6" s="238"/>
      <c r="C6" s="1"/>
      <c r="D6" s="1"/>
      <c r="E6" s="236"/>
      <c r="F6" s="237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s="105" customFormat="1">
      <c r="A7" s="523" t="s">
        <v>4</v>
      </c>
      <c r="B7" s="539" t="s">
        <v>59</v>
      </c>
      <c r="C7" s="539" t="s">
        <v>59</v>
      </c>
      <c r="D7" s="1"/>
      <c r="E7" s="236"/>
      <c r="F7" s="237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s="105" customFormat="1" ht="23.25" customHeight="1">
      <c r="A8" s="524"/>
      <c r="B8" s="540"/>
      <c r="C8" s="540"/>
      <c r="D8" s="1"/>
      <c r="E8" s="236"/>
      <c r="F8" s="237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s="105" customFormat="1" ht="63" customHeight="1" thickBot="1">
      <c r="A9" s="524"/>
      <c r="B9" s="541"/>
      <c r="C9" s="541"/>
      <c r="D9" s="1"/>
      <c r="E9" s="236"/>
      <c r="F9" s="23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s="105" customFormat="1" ht="23.25" customHeight="1">
      <c r="A10" s="524"/>
      <c r="B10" s="539" t="s">
        <v>100</v>
      </c>
      <c r="C10" s="539" t="s">
        <v>100</v>
      </c>
      <c r="D10" s="1"/>
      <c r="E10" s="236"/>
      <c r="F10" s="23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s="105" customFormat="1" ht="30.75" customHeight="1" thickBot="1">
      <c r="A11" s="578"/>
      <c r="B11" s="541"/>
      <c r="C11" s="541"/>
      <c r="D11" s="1"/>
      <c r="E11" s="236"/>
      <c r="F11" s="23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s="105" customFormat="1" ht="35.25" customHeight="1" thickBot="1">
      <c r="A12" s="239" t="s">
        <v>6</v>
      </c>
      <c r="B12" s="109">
        <v>2019</v>
      </c>
      <c r="C12" s="109">
        <v>2020</v>
      </c>
      <c r="D12" s="6" t="s">
        <v>9</v>
      </c>
      <c r="E12" s="240"/>
      <c r="F12" s="23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s="105" customFormat="1" ht="31.5" customHeight="1">
      <c r="A13" s="241" t="s">
        <v>10</v>
      </c>
      <c r="B13" s="242">
        <v>3.65</v>
      </c>
      <c r="C13" s="242">
        <v>3.65</v>
      </c>
      <c r="D13" s="242">
        <f t="shared" ref="D13:D27" si="0">+C13-B13</f>
        <v>0</v>
      </c>
      <c r="E13" s="243"/>
      <c r="F13" s="24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s="105" customFormat="1" ht="36.75" customHeight="1" thickBot="1">
      <c r="A14" s="245" t="s">
        <v>11</v>
      </c>
      <c r="B14" s="246">
        <v>0.17</v>
      </c>
      <c r="C14" s="246">
        <v>0.17</v>
      </c>
      <c r="D14" s="246">
        <f t="shared" si="0"/>
        <v>0</v>
      </c>
      <c r="E14" s="247"/>
      <c r="F14" s="248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s="105" customFormat="1" ht="15" customHeight="1" thickTop="1">
      <c r="A15" s="116" t="s">
        <v>40</v>
      </c>
      <c r="B15" s="191">
        <v>0.35</v>
      </c>
      <c r="C15" s="191">
        <v>0.35</v>
      </c>
      <c r="D15" s="191">
        <f t="shared" si="0"/>
        <v>0</v>
      </c>
      <c r="E15" s="590"/>
      <c r="F15" s="24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s="105" customFormat="1" ht="15.75" customHeight="1">
      <c r="A16" s="118" t="s">
        <v>101</v>
      </c>
      <c r="B16" s="194">
        <v>1.1399999999999999</v>
      </c>
      <c r="C16" s="194">
        <v>1.1399999999999999</v>
      </c>
      <c r="D16" s="194">
        <f t="shared" si="0"/>
        <v>0</v>
      </c>
      <c r="E16" s="590"/>
      <c r="F16" s="24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17" ht="27.75" customHeight="1">
      <c r="A17" s="118" t="s">
        <v>102</v>
      </c>
      <c r="B17" s="194">
        <v>1.1399999999999999</v>
      </c>
      <c r="C17" s="194">
        <v>1.1399999999999999</v>
      </c>
      <c r="D17" s="194">
        <f t="shared" si="0"/>
        <v>0</v>
      </c>
      <c r="E17" s="590"/>
      <c r="F17" s="249"/>
    </row>
    <row r="18" spans="1:17" ht="18" customHeight="1">
      <c r="A18" s="118" t="s">
        <v>98</v>
      </c>
      <c r="B18" s="194">
        <v>1.53</v>
      </c>
      <c r="C18" s="194">
        <v>1.53</v>
      </c>
      <c r="D18" s="194">
        <f t="shared" si="0"/>
        <v>0</v>
      </c>
      <c r="E18" s="590"/>
      <c r="F18" s="249"/>
    </row>
    <row r="19" spans="1:17" ht="15.75" customHeight="1" thickBot="1">
      <c r="A19" s="250" t="s">
        <v>88</v>
      </c>
      <c r="B19" s="251">
        <v>1.9</v>
      </c>
      <c r="C19" s="251">
        <v>1.9</v>
      </c>
      <c r="D19" s="251">
        <f t="shared" si="0"/>
        <v>0</v>
      </c>
      <c r="E19" s="590"/>
      <c r="F19" s="249"/>
    </row>
    <row r="20" spans="1:17" ht="19.5" customHeight="1" thickTop="1">
      <c r="A20" s="116" t="s">
        <v>21</v>
      </c>
      <c r="B20" s="191">
        <v>0.18</v>
      </c>
      <c r="C20" s="191">
        <v>0.18</v>
      </c>
      <c r="D20" s="191">
        <f t="shared" si="0"/>
        <v>0</v>
      </c>
      <c r="E20" s="590"/>
      <c r="F20" s="249"/>
    </row>
    <row r="21" spans="1:17" ht="15.75" customHeight="1">
      <c r="A21" s="118" t="s">
        <v>64</v>
      </c>
      <c r="B21" s="252">
        <v>0.94</v>
      </c>
      <c r="C21" s="194">
        <v>0.97</v>
      </c>
      <c r="D21" s="252">
        <f t="shared" si="0"/>
        <v>3.0000000000000027E-2</v>
      </c>
      <c r="E21" s="590"/>
      <c r="F21" s="249"/>
      <c r="Q21" s="96"/>
    </row>
    <row r="22" spans="1:17" ht="15" customHeight="1">
      <c r="A22" s="118" t="s">
        <v>86</v>
      </c>
      <c r="B22" s="194">
        <v>0.88</v>
      </c>
      <c r="C22" s="194">
        <v>0.88</v>
      </c>
      <c r="D22" s="194">
        <f>+C22-B22</f>
        <v>0</v>
      </c>
      <c r="E22" s="590"/>
      <c r="F22" s="249"/>
    </row>
    <row r="23" spans="1:17" ht="23.25" customHeight="1">
      <c r="A23" s="116" t="s">
        <v>23</v>
      </c>
      <c r="B23" s="191">
        <v>0.03</v>
      </c>
      <c r="C23" s="191">
        <v>0.03</v>
      </c>
      <c r="D23" s="191">
        <f t="shared" si="0"/>
        <v>0</v>
      </c>
      <c r="E23" s="253"/>
    </row>
    <row r="24" spans="1:17" ht="51" customHeight="1">
      <c r="A24" s="254" t="s">
        <v>49</v>
      </c>
      <c r="B24" s="194">
        <v>0.05</v>
      </c>
      <c r="C24" s="194">
        <v>0.05</v>
      </c>
      <c r="D24" s="194">
        <f t="shared" si="0"/>
        <v>0</v>
      </c>
      <c r="E24" s="255"/>
      <c r="F24" s="249"/>
      <c r="G24" s="256" t="s">
        <v>103</v>
      </c>
    </row>
    <row r="25" spans="1:17" ht="36" customHeight="1">
      <c r="A25" s="122" t="s">
        <v>65</v>
      </c>
      <c r="B25" s="252">
        <v>1.1200000000000001</v>
      </c>
      <c r="C25" s="194">
        <v>1.1499999999999999</v>
      </c>
      <c r="D25" s="252">
        <f t="shared" si="0"/>
        <v>2.9999999999999805E-2</v>
      </c>
      <c r="E25" s="257"/>
      <c r="F25" s="249"/>
      <c r="P25" s="104"/>
      <c r="Q25" s="123"/>
    </row>
    <row r="26" spans="1:17" ht="18" customHeight="1">
      <c r="A26" s="118" t="s">
        <v>66</v>
      </c>
      <c r="B26" s="194">
        <f>1.3+3</f>
        <v>4.3</v>
      </c>
      <c r="C26" s="194">
        <v>4.24</v>
      </c>
      <c r="D26" s="194">
        <f t="shared" si="0"/>
        <v>-5.9999999999999609E-2</v>
      </c>
      <c r="E26" s="257"/>
      <c r="F26" s="249"/>
      <c r="M26" s="110"/>
      <c r="N26" s="95"/>
    </row>
    <row r="27" spans="1:17" ht="18.75" customHeight="1" thickBot="1">
      <c r="A27" s="258" t="s">
        <v>104</v>
      </c>
      <c r="B27" s="259">
        <v>0.7</v>
      </c>
      <c r="C27" s="259">
        <v>0.7</v>
      </c>
      <c r="D27" s="259">
        <f t="shared" si="0"/>
        <v>0</v>
      </c>
      <c r="E27" s="257"/>
      <c r="F27" s="249"/>
      <c r="P27" s="96"/>
    </row>
    <row r="28" spans="1:17" s="127" customFormat="1" ht="30.75" hidden="1" customHeight="1" thickBot="1">
      <c r="A28" s="134"/>
      <c r="B28" s="260">
        <f>SUM(B13:B27)</f>
        <v>18.079999999999998</v>
      </c>
      <c r="C28" s="260">
        <f>SUM(C13:C27)</f>
        <v>18.080000000000002</v>
      </c>
      <c r="D28" s="260">
        <f>SUM(D13:D27)</f>
        <v>2.2204460492503131E-16</v>
      </c>
      <c r="E28" s="257"/>
      <c r="F28" s="249"/>
      <c r="G28" s="128"/>
      <c r="H28" s="128"/>
      <c r="I28" s="128"/>
      <c r="J28" s="128"/>
      <c r="K28" s="128"/>
      <c r="L28" s="128"/>
      <c r="M28" s="128"/>
    </row>
    <row r="29" spans="1:17" s="127" customFormat="1" ht="45.75" customHeight="1" thickBot="1">
      <c r="A29" s="618" t="s">
        <v>224</v>
      </c>
      <c r="B29" s="261">
        <f>+'[3]ОДН Волхов. (01.19-01.20)'!$H$83</f>
        <v>2.3325043891815009</v>
      </c>
      <c r="C29" s="261">
        <v>2.33</v>
      </c>
      <c r="D29" s="261"/>
      <c r="E29" s="262"/>
      <c r="F29" s="263"/>
      <c r="G29" s="128"/>
      <c r="H29" s="128"/>
      <c r="I29" s="128"/>
      <c r="J29" s="128"/>
      <c r="K29" s="128"/>
      <c r="L29" s="128"/>
      <c r="M29" s="128"/>
    </row>
    <row r="30" spans="1:17" s="127" customFormat="1" ht="27.75" customHeight="1" thickBot="1">
      <c r="A30" s="134" t="s">
        <v>26</v>
      </c>
      <c r="B30" s="260">
        <f>+B28+B29</f>
        <v>20.4125043891815</v>
      </c>
      <c r="C30" s="260">
        <f>+C28+C29</f>
        <v>20.410000000000004</v>
      </c>
      <c r="D30" s="260"/>
      <c r="E30" s="264"/>
      <c r="F30" s="263"/>
      <c r="G30" s="128"/>
      <c r="H30" s="128"/>
      <c r="I30" s="128"/>
      <c r="J30" s="128"/>
      <c r="K30" s="128"/>
      <c r="L30" s="128"/>
      <c r="M30" s="128"/>
    </row>
    <row r="31" spans="1:17" s="127" customFormat="1">
      <c r="A31" s="138"/>
      <c r="B31" s="139"/>
      <c r="E31" s="262"/>
      <c r="F31" s="263"/>
      <c r="G31" s="128"/>
      <c r="H31" s="128"/>
      <c r="I31" s="128"/>
      <c r="J31" s="128"/>
      <c r="K31" s="128"/>
      <c r="L31" s="128"/>
      <c r="M31" s="128"/>
    </row>
    <row r="32" spans="1:17" ht="12.75" customHeight="1">
      <c r="A32" s="140"/>
      <c r="B32" s="140"/>
    </row>
    <row r="33" spans="1:4" ht="12.75" hidden="1" customHeight="1" outlineLevel="1">
      <c r="A33" s="140"/>
      <c r="B33" s="140"/>
      <c r="C33" s="96"/>
    </row>
    <row r="34" spans="1:4" ht="12.75" hidden="1" customHeight="1" outlineLevel="1">
      <c r="A34" s="558" t="s">
        <v>81</v>
      </c>
      <c r="B34" s="559"/>
      <c r="C34" s="559"/>
      <c r="D34" s="560"/>
    </row>
    <row r="35" spans="1:4" ht="39" hidden="1" customHeight="1" outlineLevel="1">
      <c r="A35" s="564"/>
      <c r="B35" s="565"/>
      <c r="C35" s="565"/>
      <c r="D35" s="566"/>
    </row>
    <row r="36" spans="1:4" hidden="1" outlineLevel="1"/>
    <row r="37" spans="1:4" hidden="1" outlineLevel="1"/>
    <row r="38" spans="1:4" hidden="1" outlineLevel="1">
      <c r="B38" s="181" t="e">
        <f>+C28-#REF!-#REF!</f>
        <v>#REF!</v>
      </c>
    </row>
    <row r="39" spans="1:4" hidden="1" outlineLevel="1">
      <c r="B39" s="265">
        <v>2020</v>
      </c>
      <c r="C39" s="266">
        <v>0.37</v>
      </c>
      <c r="D39" s="267">
        <f>+C39*5%</f>
        <v>1.8499999999999999E-2</v>
      </c>
    </row>
    <row r="40" spans="1:4" hidden="1" outlineLevel="1">
      <c r="B40" s="268">
        <v>2021</v>
      </c>
      <c r="C40" s="269">
        <f>+C39+D39</f>
        <v>0.38850000000000001</v>
      </c>
      <c r="D40" s="270">
        <f>+C40*0.05</f>
        <v>1.9425000000000001E-2</v>
      </c>
    </row>
    <row r="41" spans="1:4" hidden="1" outlineLevel="1">
      <c r="B41" s="268">
        <v>2022</v>
      </c>
      <c r="C41" s="271">
        <f>+C40+D40</f>
        <v>0.40792500000000004</v>
      </c>
      <c r="D41" s="272"/>
    </row>
    <row r="42" spans="1:4" ht="13.5" hidden="1" outlineLevel="1" thickBot="1">
      <c r="B42" s="273"/>
      <c r="C42" s="274">
        <f>SUM(C39:C41)</f>
        <v>1.166425</v>
      </c>
      <c r="D42" s="275">
        <f>+C42/3</f>
        <v>0.38880833333333337</v>
      </c>
    </row>
    <row r="43" spans="1:4" hidden="1" outlineLevel="1"/>
    <row r="44" spans="1:4" hidden="1" outlineLevel="1"/>
    <row r="45" spans="1:4" hidden="1" outlineLevel="1"/>
    <row r="46" spans="1:4" collapsed="1"/>
  </sheetData>
  <mergeCells count="12">
    <mergeCell ref="E15:E19"/>
    <mergeCell ref="E20:E22"/>
    <mergeCell ref="A34:D35"/>
    <mergeCell ref="A2:B2"/>
    <mergeCell ref="A3:B3"/>
    <mergeCell ref="A4:B4"/>
    <mergeCell ref="A5:B5"/>
    <mergeCell ref="A7:A11"/>
    <mergeCell ref="B7:B9"/>
    <mergeCell ref="C7:C9"/>
    <mergeCell ref="B10:B11"/>
    <mergeCell ref="C10:C11"/>
  </mergeCells>
  <pageMargins left="0.11811023622047245" right="0.11811023622047245" top="0.11811023622047245" bottom="0.11811023622047245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AK50"/>
  <sheetViews>
    <sheetView topLeftCell="A25" zoomScale="59" zoomScaleNormal="59" workbookViewId="0">
      <selection activeCell="B45" sqref="B45"/>
    </sheetView>
  </sheetViews>
  <sheetFormatPr defaultColWidth="9.140625" defaultRowHeight="12.75" outlineLevelRow="1" outlineLevelCol="1"/>
  <cols>
    <col min="1" max="1" width="7" style="1" customWidth="1"/>
    <col min="2" max="2" width="69.5703125" style="1" customWidth="1"/>
    <col min="3" max="3" width="24.85546875" style="1" hidden="1" customWidth="1" outlineLevel="1"/>
    <col min="4" max="4" width="25.7109375" style="1" customWidth="1" outlineLevel="1"/>
    <col min="5" max="5" width="17.7109375" style="1" hidden="1" customWidth="1" outlineLevel="1"/>
    <col min="6" max="6" width="25" style="2" hidden="1" customWidth="1" outlineLevel="1"/>
    <col min="7" max="7" width="24.7109375" style="1" customWidth="1" outlineLevel="1"/>
    <col min="8" max="8" width="21.140625" style="1" hidden="1" customWidth="1" outlineLevel="1"/>
    <col min="9" max="9" width="24.5703125" style="1" hidden="1" customWidth="1"/>
    <col min="10" max="12" width="0" style="1" hidden="1" customWidth="1"/>
    <col min="13" max="16384" width="9.140625" style="1"/>
  </cols>
  <sheetData>
    <row r="1" spans="1:37" ht="15.75" hidden="1" customHeight="1">
      <c r="C1" s="591" t="s">
        <v>105</v>
      </c>
      <c r="D1" s="591"/>
      <c r="E1" s="591"/>
      <c r="F1" s="591"/>
    </row>
    <row r="2" spans="1:37" ht="15" hidden="1" customHeight="1">
      <c r="C2" s="591" t="s">
        <v>70</v>
      </c>
      <c r="D2" s="591"/>
      <c r="E2" s="591"/>
      <c r="F2" s="591"/>
    </row>
    <row r="3" spans="1:37" ht="15" hidden="1" customHeight="1">
      <c r="C3" s="591" t="s">
        <v>106</v>
      </c>
      <c r="D3" s="591"/>
      <c r="E3" s="591"/>
      <c r="F3" s="591"/>
      <c r="G3" s="276"/>
      <c r="H3" s="276"/>
    </row>
    <row r="4" spans="1:37" s="105" customFormat="1" ht="24.75" customHeight="1">
      <c r="B4" s="520" t="s">
        <v>0</v>
      </c>
      <c r="C4" s="520"/>
      <c r="D4" s="277"/>
      <c r="E4" s="277"/>
      <c r="F4" s="591"/>
      <c r="G4" s="591"/>
      <c r="H4" s="591"/>
      <c r="J4" s="1"/>
      <c r="K4" s="1"/>
      <c r="L4" s="1"/>
      <c r="M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s="105" customFormat="1" ht="13.5" customHeight="1">
      <c r="B5" s="521" t="s">
        <v>1</v>
      </c>
      <c r="C5" s="521"/>
      <c r="D5" s="107"/>
      <c r="E5" s="107"/>
      <c r="F5" s="2"/>
      <c r="G5" s="1"/>
      <c r="H5" s="1"/>
      <c r="I5" s="1"/>
      <c r="J5" s="1"/>
      <c r="K5" s="1"/>
      <c r="L5" s="1"/>
      <c r="M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s="105" customFormat="1" ht="20.25">
      <c r="B6" s="522" t="s">
        <v>7</v>
      </c>
      <c r="C6" s="522"/>
      <c r="D6" s="278"/>
      <c r="E6" s="278"/>
      <c r="F6" s="2"/>
      <c r="G6" s="1"/>
      <c r="H6" s="1"/>
      <c r="I6" s="1"/>
      <c r="J6" s="1"/>
      <c r="K6" s="1"/>
      <c r="L6" s="1"/>
      <c r="M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s="105" customFormat="1" ht="15.75">
      <c r="B7" s="552" t="s">
        <v>107</v>
      </c>
      <c r="C7" s="552"/>
      <c r="D7" s="3"/>
      <c r="E7" s="3"/>
      <c r="F7" s="2"/>
      <c r="G7" s="1"/>
      <c r="H7" s="1"/>
      <c r="I7" s="1"/>
      <c r="J7" s="1"/>
      <c r="K7" s="1"/>
      <c r="L7" s="1"/>
      <c r="M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105" customFormat="1" ht="13.5" customHeight="1" thickBot="1">
      <c r="B8" s="238"/>
      <c r="C8" s="238"/>
      <c r="D8" s="238"/>
      <c r="E8" s="238"/>
      <c r="F8" s="2"/>
      <c r="G8" s="1"/>
      <c r="H8" s="1"/>
      <c r="I8" s="1"/>
      <c r="J8" s="1"/>
      <c r="K8" s="1"/>
      <c r="L8" s="1"/>
      <c r="M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s="105" customFormat="1" ht="15.75" customHeight="1">
      <c r="A9" s="592" t="s">
        <v>108</v>
      </c>
      <c r="B9" s="595" t="s">
        <v>4</v>
      </c>
      <c r="C9" s="525" t="s">
        <v>33</v>
      </c>
      <c r="D9" s="536"/>
      <c r="E9" s="279"/>
      <c r="F9" s="603" t="s">
        <v>33</v>
      </c>
      <c r="G9" s="603" t="s">
        <v>33</v>
      </c>
      <c r="H9" s="280"/>
      <c r="I9" s="1"/>
      <c r="J9" s="1"/>
      <c r="K9" s="1"/>
      <c r="L9" s="1"/>
      <c r="M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s="105" customFormat="1" ht="54.75" customHeight="1">
      <c r="A10" s="593"/>
      <c r="B10" s="596"/>
      <c r="C10" s="527"/>
      <c r="D10" s="537"/>
      <c r="E10" s="36"/>
      <c r="F10" s="604"/>
      <c r="G10" s="604"/>
      <c r="H10" s="143"/>
      <c r="I10" s="1"/>
      <c r="J10" s="1"/>
      <c r="K10" s="1"/>
      <c r="L10" s="1"/>
      <c r="M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s="105" customFormat="1" ht="26.25" customHeight="1" thickBot="1">
      <c r="A11" s="593"/>
      <c r="B11" s="596"/>
      <c r="C11" s="529"/>
      <c r="D11" s="538"/>
      <c r="E11" s="281"/>
      <c r="F11" s="605"/>
      <c r="G11" s="605"/>
      <c r="H11" s="143"/>
      <c r="I11" s="1"/>
      <c r="J11" s="1"/>
      <c r="K11" s="1"/>
      <c r="L11" s="1"/>
      <c r="M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s="105" customFormat="1" ht="16.5" customHeight="1">
      <c r="A12" s="593"/>
      <c r="B12" s="596"/>
      <c r="C12" s="525" t="s">
        <v>109</v>
      </c>
      <c r="D12" s="539" t="s">
        <v>109</v>
      </c>
      <c r="E12" s="279"/>
      <c r="F12" s="603" t="s">
        <v>109</v>
      </c>
      <c r="G12" s="603" t="s">
        <v>109</v>
      </c>
      <c r="H12" s="143"/>
      <c r="I12" s="1"/>
      <c r="J12" s="1"/>
      <c r="K12" s="1"/>
      <c r="L12" s="1"/>
      <c r="M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s="105" customFormat="1" ht="17.25" customHeight="1" thickBot="1">
      <c r="A13" s="593"/>
      <c r="B13" s="597"/>
      <c r="C13" s="529"/>
      <c r="D13" s="541"/>
      <c r="E13" s="281"/>
      <c r="F13" s="605"/>
      <c r="G13" s="605"/>
      <c r="H13" s="143"/>
      <c r="I13" s="1"/>
      <c r="J13" s="1"/>
      <c r="K13" s="1"/>
      <c r="L13" s="1"/>
      <c r="M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38.25" customHeight="1" thickBot="1">
      <c r="A14" s="594"/>
      <c r="B14" s="282" t="s">
        <v>6</v>
      </c>
      <c r="C14" s="283" t="s">
        <v>110</v>
      </c>
      <c r="D14" s="284" t="s">
        <v>111</v>
      </c>
      <c r="E14" s="6" t="s">
        <v>9</v>
      </c>
      <c r="F14" s="285" t="s">
        <v>112</v>
      </c>
      <c r="G14" s="286" t="s">
        <v>113</v>
      </c>
      <c r="H14" s="6" t="s">
        <v>9</v>
      </c>
    </row>
    <row r="15" spans="1:37" ht="21.75" customHeight="1" thickBot="1">
      <c r="A15" s="287">
        <v>1</v>
      </c>
      <c r="B15" s="288" t="s">
        <v>114</v>
      </c>
      <c r="C15" s="289">
        <f>SUM(C16:C26)</f>
        <v>12.489999999999998</v>
      </c>
      <c r="D15" s="290">
        <f>SUM(D16:D26)</f>
        <v>13.059999999999999</v>
      </c>
      <c r="E15" s="291">
        <f>+D15-C15</f>
        <v>0.57000000000000028</v>
      </c>
      <c r="F15" s="292">
        <f>SUM(F16:F26)</f>
        <v>12.489999999999998</v>
      </c>
      <c r="G15" s="293">
        <f>SUM(G16:G26)</f>
        <v>13.059999999999999</v>
      </c>
      <c r="H15" s="291">
        <f>+G15-F15</f>
        <v>0.57000000000000028</v>
      </c>
    </row>
    <row r="16" spans="1:37" ht="24.75" customHeight="1" thickTop="1" thickBot="1">
      <c r="A16" s="294" t="s">
        <v>115</v>
      </c>
      <c r="B16" s="295" t="s">
        <v>10</v>
      </c>
      <c r="C16" s="296">
        <v>5</v>
      </c>
      <c r="D16" s="297">
        <v>5</v>
      </c>
      <c r="E16" s="298">
        <v>0</v>
      </c>
      <c r="F16" s="299">
        <v>5</v>
      </c>
      <c r="G16" s="300">
        <v>5</v>
      </c>
      <c r="H16" s="298">
        <f t="shared" ref="H16:H26" si="0">+G16-C16</f>
        <v>0</v>
      </c>
      <c r="I16" s="606"/>
      <c r="J16" s="606"/>
    </row>
    <row r="17" spans="1:21" ht="20.25" customHeight="1" thickTop="1">
      <c r="A17" s="301" t="s">
        <v>116</v>
      </c>
      <c r="B17" s="302" t="s">
        <v>40</v>
      </c>
      <c r="C17" s="303">
        <v>0.5</v>
      </c>
      <c r="D17" s="304">
        <v>0.5</v>
      </c>
      <c r="E17" s="305">
        <v>0</v>
      </c>
      <c r="F17" s="306">
        <v>0.5</v>
      </c>
      <c r="G17" s="307">
        <v>0.5</v>
      </c>
      <c r="H17" s="305">
        <f t="shared" si="0"/>
        <v>0</v>
      </c>
      <c r="I17" s="598"/>
      <c r="J17" s="598"/>
    </row>
    <row r="18" spans="1:21" ht="34.5" customHeight="1">
      <c r="A18" s="301" t="s">
        <v>117</v>
      </c>
      <c r="B18" s="308" t="s">
        <v>118</v>
      </c>
      <c r="C18" s="309">
        <v>2</v>
      </c>
      <c r="D18" s="310">
        <v>2</v>
      </c>
      <c r="E18" s="311">
        <v>0</v>
      </c>
      <c r="F18" s="312">
        <v>2</v>
      </c>
      <c r="G18" s="313">
        <v>2</v>
      </c>
      <c r="H18" s="311">
        <f t="shared" si="0"/>
        <v>0</v>
      </c>
      <c r="I18" s="598"/>
      <c r="J18" s="598"/>
    </row>
    <row r="19" spans="1:21" ht="16.5" customHeight="1">
      <c r="A19" s="301" t="s">
        <v>119</v>
      </c>
      <c r="B19" s="314" t="s">
        <v>86</v>
      </c>
      <c r="C19" s="315">
        <v>0.6</v>
      </c>
      <c r="D19" s="316">
        <v>0.6</v>
      </c>
      <c r="E19" s="311">
        <v>0</v>
      </c>
      <c r="F19" s="312">
        <v>0.6</v>
      </c>
      <c r="G19" s="313">
        <v>0.6</v>
      </c>
      <c r="H19" s="311">
        <f t="shared" si="0"/>
        <v>0</v>
      </c>
      <c r="I19" s="598"/>
      <c r="J19" s="598"/>
    </row>
    <row r="20" spans="1:21" ht="34.5" customHeight="1">
      <c r="A20" s="301" t="s">
        <v>120</v>
      </c>
      <c r="B20" s="314" t="s">
        <v>121</v>
      </c>
      <c r="C20" s="315">
        <v>1.4</v>
      </c>
      <c r="D20" s="316">
        <v>1.4</v>
      </c>
      <c r="E20" s="311">
        <v>0</v>
      </c>
      <c r="F20" s="312">
        <v>1.4</v>
      </c>
      <c r="G20" s="313">
        <v>1.4</v>
      </c>
      <c r="H20" s="311">
        <f t="shared" si="0"/>
        <v>0</v>
      </c>
      <c r="I20" s="598"/>
      <c r="J20" s="598"/>
    </row>
    <row r="21" spans="1:21" ht="35.25" customHeight="1">
      <c r="A21" s="301" t="s">
        <v>122</v>
      </c>
      <c r="B21" s="317" t="s">
        <v>19</v>
      </c>
      <c r="C21" s="318">
        <v>1.1100000000000001</v>
      </c>
      <c r="D21" s="319">
        <v>1.41</v>
      </c>
      <c r="E21" s="320">
        <v>0.29999999999999982</v>
      </c>
      <c r="F21" s="321">
        <v>1.1100000000000001</v>
      </c>
      <c r="G21" s="322">
        <v>1.41</v>
      </c>
      <c r="H21" s="320">
        <f t="shared" si="0"/>
        <v>0.29999999999999982</v>
      </c>
      <c r="I21" s="598"/>
      <c r="J21" s="598"/>
    </row>
    <row r="22" spans="1:21" ht="35.25" customHeight="1">
      <c r="A22" s="301" t="s">
        <v>123</v>
      </c>
      <c r="B22" s="323" t="s">
        <v>124</v>
      </c>
      <c r="C22" s="324"/>
      <c r="D22" s="325">
        <v>0.27</v>
      </c>
      <c r="E22" s="320">
        <v>0.27</v>
      </c>
      <c r="F22" s="326"/>
      <c r="G22" s="327">
        <v>0.27</v>
      </c>
      <c r="H22" s="320">
        <f t="shared" si="0"/>
        <v>0.27</v>
      </c>
      <c r="I22" s="598"/>
      <c r="J22" s="598"/>
    </row>
    <row r="23" spans="1:21" ht="24.75" customHeight="1" thickBot="1">
      <c r="A23" s="301" t="s">
        <v>125</v>
      </c>
      <c r="B23" s="328" t="s">
        <v>126</v>
      </c>
      <c r="C23" s="329">
        <v>1.7</v>
      </c>
      <c r="D23" s="330">
        <v>1.7</v>
      </c>
      <c r="E23" s="331">
        <v>0</v>
      </c>
      <c r="F23" s="332">
        <v>1.7</v>
      </c>
      <c r="G23" s="333">
        <v>1.7</v>
      </c>
      <c r="H23" s="331">
        <f t="shared" si="0"/>
        <v>0</v>
      </c>
      <c r="I23" s="598"/>
      <c r="J23" s="598"/>
    </row>
    <row r="24" spans="1:21" ht="15.75" customHeight="1" thickTop="1">
      <c r="A24" s="301" t="s">
        <v>127</v>
      </c>
      <c r="B24" s="334" t="s">
        <v>48</v>
      </c>
      <c r="C24" s="303">
        <v>0.1</v>
      </c>
      <c r="D24" s="304">
        <v>0.1</v>
      </c>
      <c r="E24" s="305">
        <v>0</v>
      </c>
      <c r="F24" s="306">
        <v>0.1</v>
      </c>
      <c r="G24" s="307">
        <v>0.1</v>
      </c>
      <c r="H24" s="305">
        <f t="shared" si="0"/>
        <v>0</v>
      </c>
      <c r="I24" s="335"/>
      <c r="J24" s="335"/>
    </row>
    <row r="25" spans="1:21" ht="27.75" customHeight="1">
      <c r="A25" s="301" t="s">
        <v>128</v>
      </c>
      <c r="B25" s="334" t="s">
        <v>49</v>
      </c>
      <c r="C25" s="303">
        <v>0.05</v>
      </c>
      <c r="D25" s="304">
        <v>0.05</v>
      </c>
      <c r="E25" s="305">
        <v>0</v>
      </c>
      <c r="F25" s="306">
        <v>0.05</v>
      </c>
      <c r="G25" s="307">
        <v>0.05</v>
      </c>
      <c r="H25" s="305">
        <f t="shared" si="0"/>
        <v>0</v>
      </c>
      <c r="I25" s="335"/>
      <c r="J25" s="335"/>
    </row>
    <row r="26" spans="1:21" ht="32.25" customHeight="1" thickBot="1">
      <c r="A26" s="336" t="s">
        <v>129</v>
      </c>
      <c r="B26" s="337" t="s">
        <v>130</v>
      </c>
      <c r="C26" s="329">
        <v>0.03</v>
      </c>
      <c r="D26" s="330">
        <v>0.03</v>
      </c>
      <c r="E26" s="331">
        <v>0</v>
      </c>
      <c r="F26" s="332">
        <v>0.03</v>
      </c>
      <c r="G26" s="333">
        <v>0.03</v>
      </c>
      <c r="H26" s="331">
        <f t="shared" si="0"/>
        <v>0</v>
      </c>
      <c r="I26" s="335"/>
      <c r="J26" s="335"/>
    </row>
    <row r="27" spans="1:21" ht="24.75" customHeight="1" thickTop="1" thickBot="1">
      <c r="A27" s="338" t="s">
        <v>131</v>
      </c>
      <c r="B27" s="339" t="s">
        <v>132</v>
      </c>
      <c r="C27" s="340">
        <f>SUM(C28:C33)</f>
        <v>7.0200000000000005</v>
      </c>
      <c r="D27" s="341">
        <f>SUM(D28:D33)</f>
        <v>7.16</v>
      </c>
      <c r="E27" s="342">
        <f t="shared" ref="E27:E38" si="1">+D27-C27</f>
        <v>0.13999999999999968</v>
      </c>
      <c r="F27" s="343">
        <f>SUM(F28:F33)</f>
        <v>6.08</v>
      </c>
      <c r="G27" s="344">
        <f>SUM(G28:G33)</f>
        <v>6.1899999999999995</v>
      </c>
      <c r="H27" s="342">
        <f t="shared" ref="H27:H34" si="2">+G27-F27</f>
        <v>0.10999999999999943</v>
      </c>
    </row>
    <row r="28" spans="1:21" ht="33" customHeight="1" thickTop="1">
      <c r="A28" s="294" t="s">
        <v>133</v>
      </c>
      <c r="B28" s="334" t="s">
        <v>11</v>
      </c>
      <c r="C28" s="303">
        <v>0.17</v>
      </c>
      <c r="D28" s="304">
        <v>0.17</v>
      </c>
      <c r="E28" s="305">
        <v>0</v>
      </c>
      <c r="F28" s="306">
        <v>0.17</v>
      </c>
      <c r="G28" s="307">
        <v>0.17</v>
      </c>
      <c r="H28" s="305">
        <f t="shared" si="2"/>
        <v>0</v>
      </c>
      <c r="I28" s="599" t="s">
        <v>134</v>
      </c>
      <c r="J28" s="599"/>
    </row>
    <row r="29" spans="1:21" ht="15.75">
      <c r="A29" s="301" t="s">
        <v>135</v>
      </c>
      <c r="B29" s="334" t="s">
        <v>21</v>
      </c>
      <c r="C29" s="303">
        <v>0.17</v>
      </c>
      <c r="D29" s="304">
        <v>0.17</v>
      </c>
      <c r="E29" s="305">
        <v>0</v>
      </c>
      <c r="F29" s="306">
        <v>0.17</v>
      </c>
      <c r="G29" s="307">
        <v>0.17</v>
      </c>
      <c r="H29" s="305">
        <f t="shared" si="2"/>
        <v>0</v>
      </c>
      <c r="I29" s="599"/>
      <c r="J29" s="599"/>
    </row>
    <row r="30" spans="1:21" s="346" customFormat="1" ht="15.75">
      <c r="A30" s="301" t="s">
        <v>136</v>
      </c>
      <c r="B30" s="345" t="s">
        <v>64</v>
      </c>
      <c r="C30" s="315">
        <v>0.94</v>
      </c>
      <c r="D30" s="316">
        <v>0.97</v>
      </c>
      <c r="E30" s="311">
        <v>3.0000000000000027E-2</v>
      </c>
      <c r="F30" s="312">
        <v>0</v>
      </c>
      <c r="G30" s="313">
        <v>0</v>
      </c>
      <c r="H30" s="305">
        <f t="shared" si="2"/>
        <v>0</v>
      </c>
      <c r="I30" s="599"/>
      <c r="J30" s="599"/>
    </row>
    <row r="31" spans="1:21" ht="33.75" customHeight="1">
      <c r="A31" s="301" t="s">
        <v>137</v>
      </c>
      <c r="B31" s="347" t="s">
        <v>138</v>
      </c>
      <c r="C31" s="318">
        <v>4.32</v>
      </c>
      <c r="D31" s="319">
        <v>4.4000000000000004</v>
      </c>
      <c r="E31" s="320">
        <v>8.0000000000000071E-2</v>
      </c>
      <c r="F31" s="321">
        <v>4.32</v>
      </c>
      <c r="G31" s="322">
        <v>4.4000000000000004</v>
      </c>
      <c r="H31" s="348">
        <f t="shared" si="2"/>
        <v>8.0000000000000071E-2</v>
      </c>
      <c r="I31" s="599"/>
      <c r="J31" s="599"/>
    </row>
    <row r="32" spans="1:21" ht="16.5" customHeight="1">
      <c r="A32" s="301" t="s">
        <v>139</v>
      </c>
      <c r="B32" s="345" t="s">
        <v>140</v>
      </c>
      <c r="C32" s="349">
        <v>0.3</v>
      </c>
      <c r="D32" s="350">
        <v>0.3</v>
      </c>
      <c r="E32" s="311">
        <v>0</v>
      </c>
      <c r="F32" s="312">
        <v>0.3</v>
      </c>
      <c r="G32" s="313">
        <v>0.3</v>
      </c>
      <c r="H32" s="305">
        <f t="shared" si="2"/>
        <v>0</v>
      </c>
      <c r="I32" s="351"/>
      <c r="J32" s="351"/>
      <c r="L32" s="105"/>
      <c r="M32" s="105"/>
      <c r="N32" s="105"/>
      <c r="O32" s="105" t="s">
        <v>219</v>
      </c>
      <c r="P32" s="105"/>
      <c r="Q32" s="105"/>
      <c r="R32" s="105"/>
      <c r="S32" s="105"/>
      <c r="T32" s="110"/>
      <c r="U32" s="95"/>
    </row>
    <row r="33" spans="1:10" ht="17.25" customHeight="1" thickBot="1">
      <c r="A33" s="336" t="s">
        <v>141</v>
      </c>
      <c r="B33" s="352" t="s">
        <v>142</v>
      </c>
      <c r="C33" s="353">
        <v>1.1200000000000001</v>
      </c>
      <c r="D33" s="354">
        <v>1.1499999999999999</v>
      </c>
      <c r="E33" s="298">
        <v>2.9999999999999805E-2</v>
      </c>
      <c r="F33" s="355">
        <v>1.1200000000000001</v>
      </c>
      <c r="G33" s="356">
        <v>1.1499999999999999</v>
      </c>
      <c r="H33" s="305">
        <f t="shared" si="2"/>
        <v>2.9999999999999805E-2</v>
      </c>
      <c r="I33" s="599" t="s">
        <v>134</v>
      </c>
      <c r="J33" s="599"/>
    </row>
    <row r="34" spans="1:10" ht="18.75" customHeight="1" thickTop="1" thickBot="1">
      <c r="A34" s="287">
        <v>3</v>
      </c>
      <c r="B34" s="357" t="s">
        <v>52</v>
      </c>
      <c r="C34" s="358">
        <f>SUM(C35:C37)</f>
        <v>3.23</v>
      </c>
      <c r="D34" s="359">
        <f>SUM(D35:D37)</f>
        <v>3.23</v>
      </c>
      <c r="E34" s="360">
        <f>+D34-C34</f>
        <v>0</v>
      </c>
      <c r="F34" s="361">
        <f>SUM(F35:F37)</f>
        <v>3.23</v>
      </c>
      <c r="G34" s="361">
        <f>SUM(G35:G37)</f>
        <v>3.23</v>
      </c>
      <c r="H34" s="360">
        <f t="shared" si="2"/>
        <v>0</v>
      </c>
      <c r="I34" s="362"/>
      <c r="J34" s="362"/>
    </row>
    <row r="35" spans="1:10" ht="16.5" thickTop="1">
      <c r="A35" s="294" t="s">
        <v>143</v>
      </c>
      <c r="B35" s="334" t="s">
        <v>52</v>
      </c>
      <c r="C35" s="303">
        <v>3</v>
      </c>
      <c r="D35" s="304">
        <v>3</v>
      </c>
      <c r="E35" s="305">
        <v>0</v>
      </c>
      <c r="F35" s="306">
        <v>3</v>
      </c>
      <c r="G35" s="307">
        <v>3</v>
      </c>
      <c r="H35" s="305">
        <f>+G35-C35</f>
        <v>0</v>
      </c>
      <c r="I35" s="362"/>
      <c r="J35" s="362"/>
    </row>
    <row r="36" spans="1:10" ht="15.75">
      <c r="A36" s="301" t="s">
        <v>144</v>
      </c>
      <c r="B36" s="363" t="s">
        <v>145</v>
      </c>
      <c r="C36" s="315">
        <v>0.03</v>
      </c>
      <c r="D36" s="316">
        <v>0.03</v>
      </c>
      <c r="E36" s="311">
        <v>0</v>
      </c>
      <c r="F36" s="312">
        <v>0.03</v>
      </c>
      <c r="G36" s="313">
        <v>0.03</v>
      </c>
      <c r="H36" s="311">
        <f>+G36-C36</f>
        <v>0</v>
      </c>
      <c r="I36" s="362"/>
      <c r="J36" s="362"/>
    </row>
    <row r="37" spans="1:10" ht="16.5" thickBot="1">
      <c r="A37" s="336" t="s">
        <v>146</v>
      </c>
      <c r="B37" s="337" t="s">
        <v>147</v>
      </c>
      <c r="C37" s="329">
        <v>0.2</v>
      </c>
      <c r="D37" s="330">
        <v>0.2</v>
      </c>
      <c r="E37" s="331">
        <v>0</v>
      </c>
      <c r="F37" s="332">
        <v>0.2</v>
      </c>
      <c r="G37" s="333">
        <v>0.2</v>
      </c>
      <c r="H37" s="331">
        <f>+G37-C37</f>
        <v>0</v>
      </c>
    </row>
    <row r="38" spans="1:10" ht="21" customHeight="1" thickTop="1" thickBot="1">
      <c r="A38" s="364">
        <v>4</v>
      </c>
      <c r="B38" s="365" t="s">
        <v>148</v>
      </c>
      <c r="C38" s="366">
        <v>1.3</v>
      </c>
      <c r="D38" s="367">
        <v>1.3</v>
      </c>
      <c r="E38" s="368">
        <f t="shared" si="1"/>
        <v>0</v>
      </c>
      <c r="F38" s="369">
        <f>+C38</f>
        <v>1.3</v>
      </c>
      <c r="G38" s="370">
        <f>+D38</f>
        <v>1.3</v>
      </c>
      <c r="H38" s="368">
        <f>+G38-C38</f>
        <v>0</v>
      </c>
    </row>
    <row r="39" spans="1:10" ht="21" customHeight="1" thickBot="1">
      <c r="A39" s="600"/>
      <c r="B39" s="601"/>
      <c r="C39" s="601"/>
      <c r="D39" s="601"/>
      <c r="E39" s="601"/>
      <c r="F39" s="601"/>
      <c r="G39" s="601"/>
      <c r="H39" s="602"/>
    </row>
    <row r="40" spans="1:10" s="127" customFormat="1" ht="40.5" customHeight="1" thickBot="1">
      <c r="A40" s="371"/>
      <c r="B40" s="372" t="s">
        <v>26</v>
      </c>
      <c r="C40" s="373">
        <f>+C38+C34+C27+C15</f>
        <v>24.04</v>
      </c>
      <c r="D40" s="373">
        <f>+D38+D34+D27+D15</f>
        <v>24.75</v>
      </c>
      <c r="E40" s="374">
        <f>+D40-C40</f>
        <v>0.71000000000000085</v>
      </c>
      <c r="F40" s="373">
        <f>+F38+F34+F27+F15</f>
        <v>23.099999999999998</v>
      </c>
      <c r="G40" s="373">
        <f>+G38+G34+G27+G15</f>
        <v>23.779999999999998</v>
      </c>
      <c r="H40" s="374">
        <f>+G40-F40</f>
        <v>0.67999999999999972</v>
      </c>
      <c r="J40" s="126"/>
    </row>
    <row r="41" spans="1:10" ht="41.25" customHeight="1" outlineLevel="1" thickBot="1">
      <c r="B41" s="375" t="s">
        <v>149</v>
      </c>
      <c r="C41" s="376">
        <f>+'[3]ОДН Ордж. 1ая (01.19-01.20) '!$H$77</f>
        <v>2.5360507512921009</v>
      </c>
      <c r="D41" s="377">
        <v>2.54</v>
      </c>
      <c r="E41" s="378"/>
      <c r="F41" s="377">
        <f>+'[3]ОДН Ордж 2ая  (01.19-01.20) '!$H$80</f>
        <v>2.0764318771179986</v>
      </c>
      <c r="G41" s="376">
        <v>2.08</v>
      </c>
    </row>
    <row r="42" spans="1:10" ht="41.25" customHeight="1" outlineLevel="1" thickBot="1">
      <c r="B42" s="379" t="s">
        <v>226</v>
      </c>
      <c r="C42" s="380">
        <f>+C40+C41</f>
        <v>26.576050751292101</v>
      </c>
      <c r="D42" s="381">
        <f>+D40+D41</f>
        <v>27.29</v>
      </c>
      <c r="E42" s="382"/>
      <c r="F42" s="381">
        <f>+F40+F41</f>
        <v>25.176431877117995</v>
      </c>
      <c r="G42" s="381">
        <f>+G40+G41</f>
        <v>25.86</v>
      </c>
      <c r="H42" s="95"/>
    </row>
    <row r="45" spans="1:10">
      <c r="G45" s="95"/>
    </row>
    <row r="46" spans="1:10" ht="22.5" hidden="1">
      <c r="D46" s="383" t="e">
        <f>+D40-#REF!-#REF!+D41</f>
        <v>#REF!</v>
      </c>
      <c r="E46" s="384" t="s">
        <v>90</v>
      </c>
      <c r="G46" s="383" t="e">
        <f>+G40-#REF!-#REF!+G41</f>
        <v>#REF!</v>
      </c>
      <c r="H46" s="384" t="s">
        <v>150</v>
      </c>
      <c r="I46" s="385"/>
    </row>
    <row r="47" spans="1:10" ht="24" hidden="1" thickBot="1">
      <c r="D47" s="386"/>
      <c r="E47" s="387" t="s">
        <v>151</v>
      </c>
      <c r="F47" s="388"/>
      <c r="G47" s="389"/>
      <c r="H47" s="387" t="s">
        <v>152</v>
      </c>
      <c r="I47" s="385"/>
    </row>
    <row r="48" spans="1:10" ht="23.25" hidden="1">
      <c r="G48" s="390"/>
      <c r="H48" s="390"/>
    </row>
    <row r="49" spans="2:7" ht="69.75" hidden="1" customHeight="1">
      <c r="B49" s="391" t="s">
        <v>81</v>
      </c>
      <c r="C49" s="392"/>
      <c r="D49" s="392"/>
      <c r="E49" s="392"/>
      <c r="F49" s="392"/>
      <c r="G49" s="95"/>
    </row>
    <row r="50" spans="2:7" ht="12.75" customHeight="1">
      <c r="B50" s="392"/>
      <c r="C50" s="392"/>
      <c r="D50" s="392"/>
      <c r="E50" s="392"/>
      <c r="F50" s="393"/>
    </row>
  </sheetData>
  <mergeCells count="22">
    <mergeCell ref="I17:J23"/>
    <mergeCell ref="I28:J31"/>
    <mergeCell ref="I33:J33"/>
    <mergeCell ref="A39:H39"/>
    <mergeCell ref="G9:G11"/>
    <mergeCell ref="C12:C13"/>
    <mergeCell ref="D12:D13"/>
    <mergeCell ref="F12:F13"/>
    <mergeCell ref="G12:G13"/>
    <mergeCell ref="I16:J16"/>
    <mergeCell ref="F9:F11"/>
    <mergeCell ref="B6:C6"/>
    <mergeCell ref="B7:C7"/>
    <mergeCell ref="A9:A14"/>
    <mergeCell ref="B9:B13"/>
    <mergeCell ref="C9:D11"/>
    <mergeCell ref="B5:C5"/>
    <mergeCell ref="C1:F1"/>
    <mergeCell ref="C2:F2"/>
    <mergeCell ref="C3:F3"/>
    <mergeCell ref="B4:C4"/>
    <mergeCell ref="F4:H4"/>
  </mergeCells>
  <pageMargins left="0.19685039370078741" right="0.11811023622047245" top="0" bottom="0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B2:J56"/>
  <sheetViews>
    <sheetView topLeftCell="A18" zoomScale="68" zoomScaleNormal="68" workbookViewId="0">
      <selection activeCell="B36" sqref="B36"/>
    </sheetView>
  </sheetViews>
  <sheetFormatPr defaultColWidth="9.140625" defaultRowHeight="12.75" outlineLevelRow="1"/>
  <cols>
    <col min="1" max="1" width="4.7109375" style="1" customWidth="1"/>
    <col min="2" max="2" width="59.28515625" style="1" customWidth="1"/>
    <col min="3" max="3" width="23.5703125" style="1" hidden="1" customWidth="1"/>
    <col min="4" max="4" width="24.85546875" style="1" customWidth="1"/>
    <col min="5" max="5" width="16.28515625" style="1" hidden="1" customWidth="1"/>
    <col min="6" max="6" width="9.140625" style="1"/>
    <col min="7" max="7" width="12.85546875" style="1" hidden="1" customWidth="1"/>
    <col min="8" max="16384" width="9.140625" style="1"/>
  </cols>
  <sheetData>
    <row r="2" spans="2:7" ht="19.5" customHeight="1">
      <c r="B2" s="520" t="s">
        <v>0</v>
      </c>
      <c r="C2" s="520"/>
      <c r="D2" s="98"/>
    </row>
    <row r="3" spans="2:7" ht="15.75" customHeight="1">
      <c r="B3" s="521" t="s">
        <v>1</v>
      </c>
      <c r="C3" s="521"/>
      <c r="D3" s="106"/>
    </row>
    <row r="4" spans="2:7" ht="15.75" customHeight="1">
      <c r="B4" s="521" t="s">
        <v>2</v>
      </c>
      <c r="C4" s="521"/>
    </row>
    <row r="5" spans="2:7" ht="15.75" customHeight="1" thickBot="1">
      <c r="B5" s="552" t="s">
        <v>153</v>
      </c>
      <c r="C5" s="552"/>
    </row>
    <row r="6" spans="2:7" ht="15.75" customHeight="1">
      <c r="B6" s="533" t="s">
        <v>4</v>
      </c>
      <c r="C6" s="525" t="s">
        <v>5</v>
      </c>
      <c r="D6" s="526"/>
      <c r="E6" s="183"/>
      <c r="F6" s="183"/>
    </row>
    <row r="7" spans="2:7" ht="15.75" customHeight="1">
      <c r="B7" s="534"/>
      <c r="C7" s="527"/>
      <c r="D7" s="528"/>
      <c r="E7" s="183"/>
      <c r="F7" s="183"/>
    </row>
    <row r="8" spans="2:7" ht="102.75" customHeight="1" thickBot="1">
      <c r="B8" s="534"/>
      <c r="C8" s="529"/>
      <c r="D8" s="530"/>
      <c r="E8" s="183"/>
      <c r="F8" s="183"/>
    </row>
    <row r="9" spans="2:7" ht="15.75" customHeight="1">
      <c r="B9" s="534"/>
      <c r="C9" s="539" t="s">
        <v>154</v>
      </c>
      <c r="D9" s="539" t="s">
        <v>154</v>
      </c>
      <c r="E9" s="36"/>
      <c r="F9" s="36"/>
    </row>
    <row r="10" spans="2:7" ht="39.75" customHeight="1" thickBot="1">
      <c r="B10" s="535"/>
      <c r="C10" s="541"/>
      <c r="D10" s="541"/>
      <c r="E10" s="36"/>
      <c r="F10" s="36"/>
    </row>
    <row r="11" spans="2:7" ht="12.75" hidden="1" customHeight="1" thickBot="1">
      <c r="B11" s="43"/>
    </row>
    <row r="12" spans="2:7" ht="39" customHeight="1" thickBot="1">
      <c r="B12" s="394" t="s">
        <v>6</v>
      </c>
      <c r="C12" s="147" t="s">
        <v>37</v>
      </c>
      <c r="D12" s="147" t="s">
        <v>7</v>
      </c>
      <c r="E12" s="395" t="s">
        <v>155</v>
      </c>
    </row>
    <row r="13" spans="2:7" ht="18.75" customHeight="1">
      <c r="B13" s="396" t="s">
        <v>10</v>
      </c>
      <c r="C13" s="397">
        <v>4.74</v>
      </c>
      <c r="D13" s="151">
        <v>4.74</v>
      </c>
      <c r="E13" s="242">
        <f>+D13-C13</f>
        <v>0</v>
      </c>
      <c r="G13" s="398">
        <v>4.74</v>
      </c>
    </row>
    <row r="14" spans="2:7" ht="15.75" customHeight="1" thickBot="1">
      <c r="B14" s="399" t="s">
        <v>11</v>
      </c>
      <c r="C14" s="400">
        <v>0.17</v>
      </c>
      <c r="D14" s="401">
        <v>0.17</v>
      </c>
      <c r="E14" s="402">
        <f t="shared" ref="E14:E34" si="0">+D14-C14</f>
        <v>0</v>
      </c>
      <c r="G14" s="400">
        <v>0.17</v>
      </c>
    </row>
    <row r="15" spans="2:7" ht="29.25" customHeight="1" thickTop="1">
      <c r="B15" s="403" t="s">
        <v>156</v>
      </c>
      <c r="C15" s="397">
        <v>0.61</v>
      </c>
      <c r="D15" s="151">
        <v>0.61</v>
      </c>
      <c r="E15" s="404">
        <f t="shared" si="0"/>
        <v>0</v>
      </c>
      <c r="G15" s="397">
        <v>0.61</v>
      </c>
    </row>
    <row r="16" spans="2:7" ht="31.5" customHeight="1">
      <c r="B16" s="405" t="s">
        <v>157</v>
      </c>
      <c r="C16" s="406">
        <v>1.7</v>
      </c>
      <c r="D16" s="156">
        <v>1.7</v>
      </c>
      <c r="E16" s="407">
        <f t="shared" si="0"/>
        <v>0</v>
      </c>
      <c r="G16" s="406">
        <v>1.7</v>
      </c>
    </row>
    <row r="17" spans="2:7" ht="15.75" customHeight="1">
      <c r="B17" s="405" t="s">
        <v>101</v>
      </c>
      <c r="C17" s="406">
        <v>0.49</v>
      </c>
      <c r="D17" s="156">
        <v>0.49</v>
      </c>
      <c r="E17" s="407">
        <f t="shared" si="0"/>
        <v>0</v>
      </c>
      <c r="G17" s="406">
        <v>0.49</v>
      </c>
    </row>
    <row r="18" spans="2:7" ht="36" customHeight="1">
      <c r="B18" s="405" t="s">
        <v>158</v>
      </c>
      <c r="C18" s="406">
        <v>1.7</v>
      </c>
      <c r="D18" s="156">
        <v>1.7</v>
      </c>
      <c r="E18" s="407">
        <f>+D18-C18</f>
        <v>0</v>
      </c>
      <c r="G18" s="406">
        <v>1.7</v>
      </c>
    </row>
    <row r="19" spans="2:7" ht="15.75" customHeight="1">
      <c r="B19" s="408" t="s">
        <v>159</v>
      </c>
      <c r="C19" s="406">
        <v>1.95</v>
      </c>
      <c r="D19" s="156">
        <v>1.95</v>
      </c>
      <c r="E19" s="194">
        <f t="shared" si="0"/>
        <v>0</v>
      </c>
      <c r="G19" s="406">
        <v>1.95</v>
      </c>
    </row>
    <row r="20" spans="2:7" ht="15.75" customHeight="1">
      <c r="B20" s="405" t="s">
        <v>98</v>
      </c>
      <c r="C20" s="406">
        <v>1.58</v>
      </c>
      <c r="D20" s="156">
        <v>1.58</v>
      </c>
      <c r="E20" s="407">
        <f>+D20-C20</f>
        <v>0</v>
      </c>
      <c r="G20" s="406">
        <v>1.58</v>
      </c>
    </row>
    <row r="21" spans="2:7" ht="15.75" customHeight="1" thickBot="1">
      <c r="B21" s="399" t="s">
        <v>160</v>
      </c>
      <c r="C21" s="400">
        <v>0.12</v>
      </c>
      <c r="D21" s="401">
        <v>0.12</v>
      </c>
      <c r="E21" s="402">
        <f t="shared" si="0"/>
        <v>0</v>
      </c>
      <c r="G21" s="400">
        <v>0.12</v>
      </c>
    </row>
    <row r="22" spans="2:7" ht="19.5" customHeight="1" thickTop="1">
      <c r="B22" s="396" t="s">
        <v>161</v>
      </c>
      <c r="C22" s="397">
        <v>0.94</v>
      </c>
      <c r="D22" s="151">
        <v>0.97</v>
      </c>
      <c r="E22" s="191">
        <f t="shared" si="0"/>
        <v>3.0000000000000027E-2</v>
      </c>
      <c r="G22" s="398">
        <v>0.97</v>
      </c>
    </row>
    <row r="23" spans="2:7" ht="19.5" customHeight="1">
      <c r="B23" s="396" t="s">
        <v>162</v>
      </c>
      <c r="C23" s="397"/>
      <c r="D23" s="151">
        <v>0.11</v>
      </c>
      <c r="E23" s="191">
        <f t="shared" si="0"/>
        <v>0.11</v>
      </c>
      <c r="G23" s="398"/>
    </row>
    <row r="24" spans="2:7" ht="19.5" customHeight="1">
      <c r="B24" s="396" t="s">
        <v>163</v>
      </c>
      <c r="C24" s="397"/>
      <c r="D24" s="151">
        <v>0.27</v>
      </c>
      <c r="E24" s="191">
        <f t="shared" si="0"/>
        <v>0.27</v>
      </c>
      <c r="G24" s="398">
        <v>0.27</v>
      </c>
    </row>
    <row r="25" spans="2:7" ht="15.75" customHeight="1">
      <c r="B25" s="82" t="s">
        <v>77</v>
      </c>
      <c r="C25" s="406">
        <v>3.5</v>
      </c>
      <c r="D25" s="156">
        <v>3.5</v>
      </c>
      <c r="E25" s="194">
        <f t="shared" si="0"/>
        <v>0</v>
      </c>
      <c r="G25" s="406">
        <v>3.5</v>
      </c>
    </row>
    <row r="26" spans="2:7" ht="15.75" customHeight="1">
      <c r="B26" s="82" t="s">
        <v>44</v>
      </c>
      <c r="C26" s="406">
        <v>0.06</v>
      </c>
      <c r="D26" s="156">
        <v>0.05</v>
      </c>
      <c r="E26" s="194">
        <f t="shared" si="0"/>
        <v>-9.999999999999995E-3</v>
      </c>
      <c r="G26" s="409">
        <v>0.05</v>
      </c>
    </row>
    <row r="27" spans="2:7" ht="15.75" customHeight="1">
      <c r="B27" s="405" t="s">
        <v>21</v>
      </c>
      <c r="C27" s="406">
        <v>0.2</v>
      </c>
      <c r="D27" s="156">
        <v>0.2</v>
      </c>
      <c r="E27" s="407">
        <f t="shared" si="0"/>
        <v>0</v>
      </c>
      <c r="G27" s="406">
        <v>0.2</v>
      </c>
    </row>
    <row r="28" spans="2:7" ht="46.5" customHeight="1" thickBot="1">
      <c r="B28" s="399" t="s">
        <v>24</v>
      </c>
      <c r="C28" s="400">
        <v>1.1200000000000001</v>
      </c>
      <c r="D28" s="401">
        <v>1.1499999999999999</v>
      </c>
      <c r="E28" s="402">
        <f t="shared" si="0"/>
        <v>2.9999999999999805E-2</v>
      </c>
      <c r="G28" s="410">
        <v>1.1499999999999999</v>
      </c>
    </row>
    <row r="29" spans="2:7" ht="37.5" customHeight="1" thickTop="1">
      <c r="B29" s="403" t="s">
        <v>164</v>
      </c>
      <c r="C29" s="397">
        <v>0.05</v>
      </c>
      <c r="D29" s="151">
        <v>0.05</v>
      </c>
      <c r="E29" s="404">
        <f t="shared" si="0"/>
        <v>0</v>
      </c>
      <c r="G29" s="397">
        <v>0.05</v>
      </c>
    </row>
    <row r="30" spans="2:7" ht="15.75" customHeight="1" thickBot="1">
      <c r="B30" s="399" t="s">
        <v>23</v>
      </c>
      <c r="C30" s="400">
        <v>0.03</v>
      </c>
      <c r="D30" s="401">
        <v>0.03</v>
      </c>
      <c r="E30" s="402">
        <f t="shared" si="0"/>
        <v>0</v>
      </c>
      <c r="G30" s="400">
        <v>0.03</v>
      </c>
    </row>
    <row r="31" spans="2:7" ht="15.75" thickTop="1">
      <c r="B31" s="403" t="s">
        <v>52</v>
      </c>
      <c r="C31" s="397">
        <v>6.2</v>
      </c>
      <c r="D31" s="151">
        <v>6.2</v>
      </c>
      <c r="E31" s="189">
        <f t="shared" si="0"/>
        <v>0</v>
      </c>
      <c r="G31" s="411">
        <v>6.2</v>
      </c>
    </row>
    <row r="32" spans="2:7" ht="15">
      <c r="B32" s="403" t="s">
        <v>165</v>
      </c>
      <c r="C32" s="397">
        <v>0.3</v>
      </c>
      <c r="D32" s="151">
        <v>0.15</v>
      </c>
      <c r="E32" s="189">
        <f t="shared" si="0"/>
        <v>-0.15</v>
      </c>
      <c r="G32" s="398">
        <v>0.15</v>
      </c>
    </row>
    <row r="33" spans="2:10" ht="15">
      <c r="B33" s="403" t="s">
        <v>166</v>
      </c>
      <c r="C33" s="397">
        <v>0.5</v>
      </c>
      <c r="D33" s="151">
        <v>0.22</v>
      </c>
      <c r="E33" s="189">
        <f t="shared" si="0"/>
        <v>-0.28000000000000003</v>
      </c>
      <c r="G33" s="398">
        <v>0.22</v>
      </c>
    </row>
    <row r="34" spans="2:10" ht="15" customHeight="1" thickBot="1">
      <c r="B34" s="405" t="s">
        <v>167</v>
      </c>
      <c r="C34" s="406">
        <v>0.55000000000000004</v>
      </c>
      <c r="D34" s="156">
        <v>0.55000000000000004</v>
      </c>
      <c r="E34" s="412">
        <f t="shared" si="0"/>
        <v>0</v>
      </c>
      <c r="G34" s="413">
        <v>0.55000000000000004</v>
      </c>
      <c r="I34" s="96"/>
      <c r="J34" s="96"/>
    </row>
    <row r="35" spans="2:10" ht="1.5" hidden="1" customHeight="1" thickBot="1">
      <c r="B35" s="414"/>
      <c r="C35" s="415">
        <f>SUM(C13:C34)</f>
        <v>26.51</v>
      </c>
      <c r="D35" s="415">
        <f>SUM(D13:D34)</f>
        <v>26.509999999999994</v>
      </c>
      <c r="E35" s="416">
        <f>SUM(E13:E34)</f>
        <v>-2.2204460492503131E-16</v>
      </c>
      <c r="F35" s="417"/>
      <c r="G35" s="415">
        <f>SUM(G13:G34)</f>
        <v>26.399999999999995</v>
      </c>
    </row>
    <row r="36" spans="2:10" ht="47.25" customHeight="1" thickBot="1">
      <c r="B36" s="618" t="s">
        <v>224</v>
      </c>
      <c r="C36" s="418" t="s">
        <v>67</v>
      </c>
      <c r="D36" s="418" t="s">
        <v>225</v>
      </c>
      <c r="E36" s="419"/>
      <c r="F36" s="419"/>
      <c r="G36" s="96">
        <f>+G35+0.11</f>
        <v>26.509999999999994</v>
      </c>
    </row>
    <row r="37" spans="2:10" ht="24.75" customHeight="1" thickBot="1">
      <c r="B37" s="420" t="str">
        <f>+'[4]Волоховстроя нов.'!A32</f>
        <v>ИТОГО с ОДН</v>
      </c>
      <c r="C37" s="421" t="s">
        <v>168</v>
      </c>
      <c r="D37" s="421">
        <v>26.51</v>
      </c>
      <c r="E37" s="607"/>
      <c r="F37" s="608"/>
      <c r="G37" s="422"/>
    </row>
    <row r="38" spans="2:10" hidden="1"/>
    <row r="39" spans="2:10" hidden="1"/>
    <row r="42" spans="2:10" ht="5.25" customHeight="1"/>
    <row r="43" spans="2:10" ht="5.25" customHeight="1">
      <c r="D43" s="96"/>
    </row>
    <row r="45" spans="2:10">
      <c r="D45" s="127"/>
    </row>
    <row r="46" spans="2:10" hidden="1" outlineLevel="1">
      <c r="D46" s="96"/>
    </row>
    <row r="47" spans="2:10" hidden="1" outlineLevel="1"/>
    <row r="48" spans="2:10" hidden="1" outlineLevel="1">
      <c r="B48" s="423" t="s">
        <v>169</v>
      </c>
      <c r="C48" s="424">
        <v>150000</v>
      </c>
    </row>
    <row r="49" spans="2:3" hidden="1" outlineLevel="1">
      <c r="B49" s="424"/>
      <c r="C49" s="424">
        <f>+C48/5</f>
        <v>30000</v>
      </c>
    </row>
    <row r="50" spans="2:3" hidden="1" outlineLevel="1">
      <c r="B50" s="424"/>
      <c r="C50" s="424">
        <f>+C49/12</f>
        <v>2500</v>
      </c>
    </row>
    <row r="51" spans="2:3" hidden="1" outlineLevel="1">
      <c r="B51" s="424"/>
      <c r="C51" s="425">
        <f>+C50/13468</f>
        <v>0.18562518562518562</v>
      </c>
    </row>
    <row r="52" spans="2:3" hidden="1" outlineLevel="1"/>
    <row r="53" spans="2:3" hidden="1" outlineLevel="1">
      <c r="B53" s="31" t="s">
        <v>170</v>
      </c>
      <c r="C53" s="1">
        <v>0.39</v>
      </c>
    </row>
    <row r="54" spans="2:3" hidden="1" outlineLevel="1"/>
    <row r="55" spans="2:3" hidden="1" outlineLevel="1"/>
    <row r="56" spans="2:3" collapsed="1"/>
  </sheetData>
  <mergeCells count="9">
    <mergeCell ref="E37:F37"/>
    <mergeCell ref="B2:C2"/>
    <mergeCell ref="B3:C3"/>
    <mergeCell ref="B4:C4"/>
    <mergeCell ref="B5:C5"/>
    <mergeCell ref="B6:B10"/>
    <mergeCell ref="C6:D8"/>
    <mergeCell ref="C9:C10"/>
    <mergeCell ref="D9:D10"/>
  </mergeCells>
  <pageMargins left="0.31496062992125984" right="0.11811023622047245" top="0.15748031496062992" bottom="0.15748031496062992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Ордж 13.1</vt:lpstr>
      <vt:lpstr>Добров. 2020</vt:lpstr>
      <vt:lpstr>Красный 2019</vt:lpstr>
      <vt:lpstr>Средняя 2020</vt:lpstr>
      <vt:lpstr>Рабиновича 2020</vt:lpstr>
      <vt:lpstr>Яковлева 2020</vt:lpstr>
      <vt:lpstr>Волоховстроя 2020</vt:lpstr>
      <vt:lpstr>Орджон. 2020</vt:lpstr>
      <vt:lpstr>Лукашевича 2020</vt:lpstr>
      <vt:lpstr>Перелета 2020.</vt:lpstr>
      <vt:lpstr>Звездная2А (печать)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Users</dc:creator>
  <cp:lastModifiedBy>D</cp:lastModifiedBy>
  <dcterms:created xsi:type="dcterms:W3CDTF">2020-02-05T08:57:04Z</dcterms:created>
  <dcterms:modified xsi:type="dcterms:W3CDTF">2020-02-19T09:38:32Z</dcterms:modified>
</cp:coreProperties>
</file>