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 tabRatio="943" activeTab="10"/>
  </bookViews>
  <sheets>
    <sheet name="Средняя 2021" sheetId="2" r:id="rId1"/>
    <sheet name="Звездная2А 2021" sheetId="3" r:id="rId2"/>
    <sheet name="Волоховстроя 2021" sheetId="4" r:id="rId3"/>
    <sheet name="Ордж 13.1 2021" sheetId="5" r:id="rId4"/>
    <sheet name="Красный 2021" sheetId="6" r:id="rId5"/>
    <sheet name="Рабиновича 2021" sheetId="7" r:id="rId6"/>
    <sheet name="Яковлева 2021" sheetId="8" r:id="rId7"/>
    <sheet name="Добров. 2021" sheetId="9" r:id="rId8"/>
    <sheet name="Лукашевича 2021" sheetId="10" r:id="rId9"/>
    <sheet name="Орджон. 2021" sheetId="11" r:id="rId10"/>
    <sheet name="Волочаевская 2021 " sheetId="12" r:id="rId11"/>
  </sheets>
  <externalReferences>
    <externalReference r:id="rId12"/>
    <externalReference r:id="rId13"/>
    <externalReference r:id="rId14"/>
    <externalReference r:id="rId15"/>
  </externalReferences>
  <calcPr calcId="124519"/>
</workbook>
</file>

<file path=xl/calcChain.xml><?xml version="1.0" encoding="utf-8"?>
<calcChain xmlns="http://schemas.openxmlformats.org/spreadsheetml/2006/main">
  <c r="D17" i="10"/>
  <c r="D43" i="11"/>
  <c r="C43"/>
  <c r="F29" i="7"/>
  <c r="C32" i="4"/>
  <c r="D32"/>
  <c r="G34" i="2"/>
  <c r="B24" i="6"/>
  <c r="B23"/>
  <c r="B22"/>
  <c r="C25" i="12"/>
  <c r="C20" i="11"/>
  <c r="D20" s="1"/>
  <c r="C18"/>
  <c r="C17"/>
  <c r="D29"/>
  <c r="D31"/>
  <c r="D32"/>
  <c r="D33"/>
  <c r="D28"/>
  <c r="D18"/>
  <c r="D19"/>
  <c r="D21"/>
  <c r="D22"/>
  <c r="D23"/>
  <c r="D24"/>
  <c r="D25"/>
  <c r="D26"/>
  <c r="D38"/>
  <c r="D34"/>
  <c r="C34"/>
  <c r="C27"/>
  <c r="C15" l="1"/>
  <c r="C39" s="1"/>
  <c r="D17"/>
  <c r="D27"/>
  <c r="C48" l="1"/>
  <c r="C44"/>
  <c r="D15"/>
  <c r="D39" l="1"/>
  <c r="D44" l="1"/>
  <c r="D48"/>
  <c r="C50" i="10" l="1"/>
  <c r="C51" s="1"/>
  <c r="C52" s="1"/>
  <c r="B38"/>
  <c r="C36"/>
  <c r="D36" l="1"/>
  <c r="E30" i="9" l="1"/>
  <c r="E32" s="1"/>
  <c r="D30"/>
  <c r="C30"/>
  <c r="F30"/>
  <c r="E16" i="8"/>
  <c r="E14"/>
  <c r="E13"/>
  <c r="E21" l="1"/>
  <c r="E26" s="1"/>
  <c r="A26"/>
  <c r="D25"/>
  <c r="B21"/>
  <c r="B26" s="1"/>
  <c r="A21"/>
  <c r="D20"/>
  <c r="D21" s="1"/>
  <c r="C19"/>
  <c r="C18"/>
  <c r="C17"/>
  <c r="C16"/>
  <c r="C15"/>
  <c r="C14"/>
  <c r="C13"/>
  <c r="C10"/>
  <c r="F25" i="7"/>
  <c r="F30" s="1"/>
  <c r="E29"/>
  <c r="E48"/>
  <c r="C25"/>
  <c r="C30" s="1"/>
  <c r="D24"/>
  <c r="D23"/>
  <c r="D22"/>
  <c r="D21"/>
  <c r="D20"/>
  <c r="D19"/>
  <c r="D18"/>
  <c r="D17"/>
  <c r="D16"/>
  <c r="E15"/>
  <c r="D14"/>
  <c r="D13"/>
  <c r="D12"/>
  <c r="D11"/>
  <c r="D26" i="8" l="1"/>
  <c r="C21"/>
  <c r="C20"/>
  <c r="E25" i="7"/>
  <c r="E30" s="1"/>
  <c r="D15"/>
  <c r="D25" s="1"/>
  <c r="B21" i="6" l="1"/>
  <c r="B26" s="1"/>
  <c r="C28" i="5"/>
  <c r="C28" i="4"/>
  <c r="D28"/>
  <c r="C33"/>
  <c r="C42"/>
  <c r="B32"/>
  <c r="B26"/>
  <c r="B28" s="1"/>
  <c r="D23" i="3"/>
  <c r="C18"/>
  <c r="C17"/>
  <c r="C16"/>
  <c r="E15"/>
  <c r="E24" s="1"/>
  <c r="D15"/>
  <c r="F34" i="2"/>
  <c r="E30"/>
  <c r="D30"/>
  <c r="C30"/>
  <c r="H29"/>
  <c r="H28"/>
  <c r="B28"/>
  <c r="H27"/>
  <c r="H26"/>
  <c r="H25"/>
  <c r="H24"/>
  <c r="H23"/>
  <c r="H22"/>
  <c r="H21"/>
  <c r="H20"/>
  <c r="H19"/>
  <c r="F19"/>
  <c r="F18"/>
  <c r="H17"/>
  <c r="F17"/>
  <c r="H16"/>
  <c r="H15"/>
  <c r="D15"/>
  <c r="B33" i="4" l="1"/>
  <c r="D33"/>
  <c r="C43"/>
  <c r="C45" s="1"/>
  <c r="B41"/>
  <c r="C24" i="3"/>
  <c r="C26" s="1"/>
  <c r="D24"/>
  <c r="D26" s="1"/>
  <c r="F30" i="2"/>
  <c r="F35" s="1"/>
  <c r="G30"/>
  <c r="G35" s="1"/>
  <c r="H18"/>
  <c r="H30"/>
  <c r="F15" i="3" l="1"/>
  <c r="F24" s="1"/>
</calcChain>
</file>

<file path=xl/sharedStrings.xml><?xml version="1.0" encoding="utf-8"?>
<sst xmlns="http://schemas.openxmlformats.org/spreadsheetml/2006/main" count="401" uniqueCount="174">
  <si>
    <t xml:space="preserve">Размер платы </t>
  </si>
  <si>
    <t>Наименование услуг и работ</t>
  </si>
  <si>
    <t>Размер платы, руб за 1кв.м общей площади жилого помещения за содержание и текущий ремонт общего имущества</t>
  </si>
  <si>
    <t>Управление,содержание и ремонт жилого помещения, в том числе:</t>
  </si>
  <si>
    <t>2016 год</t>
  </si>
  <si>
    <t>увелич.</t>
  </si>
  <si>
    <t>2017 год</t>
  </si>
  <si>
    <t>Организация работ по содержанию и ремонту общего имущества</t>
  </si>
  <si>
    <t>Проверка состояния, выявление повреждений</t>
  </si>
  <si>
    <t xml:space="preserve">Обслуживание общедомового прибора учета тепловой энергии </t>
  </si>
  <si>
    <t xml:space="preserve">Работы по обеспечению требований пожарной безопасности </t>
  </si>
  <si>
    <t>Обеспечение устранения аварий в соответствии с установленными предельными сроками</t>
  </si>
  <si>
    <t>Текущий ремонт (в т.ч. приобрет.инвентаря и спец одежды,подготовка МКД к сезонной эксплуатации)</t>
  </si>
  <si>
    <t>*** Расходы на холодную воду,горячую воду,электрическую энергию,потребляемые при содержании общего имущества МКД,включаются в состав платы  за содержание жилого помещения с 01.01.2017 (В соответствии с Постановлением Правительства РФ от 26.12.2016г. №1498 «О вопросах предоставления коммунальных услуг и содержания общего имущества в многоквартирном доме» и Федеральным законом "О внесении изменений в Жилищный кодекс Российской Федерации и отдельные законодательные акты Российской Федерации" от 29.06.2015 N 176-ФЗ) по индивидуальному расчету, согласно нормативов потребления коммунальных услуг на общедомовые нужды , утвержденных РЭК по Омской области</t>
  </si>
  <si>
    <t>2021 год</t>
  </si>
  <si>
    <t>Директор ООО "УК "ЭкоДом"</t>
  </si>
  <si>
    <t xml:space="preserve">за содержание и ремонт жилого помещения для собственников </t>
  </si>
  <si>
    <t>Средняя 7</t>
  </si>
  <si>
    <t>Размер платы, руб за 1 кв.м общей площади жилого помещения за содержание и текущий ремонт общего имущества</t>
  </si>
  <si>
    <t>увелич</t>
  </si>
  <si>
    <t>НАШ</t>
  </si>
  <si>
    <t>Изменение</t>
  </si>
  <si>
    <t>Организация работ по предоставлению информации в электронном виде</t>
  </si>
  <si>
    <t>Техническое обслуживание систем вентиляции,  водоснабжения (холодного и горячего), отопления, водоотведения,дымоудаления, электрооборудования</t>
  </si>
  <si>
    <t>Уборка помещений, входящих в состав общего имущества,влажная протирка подоконников,перил,дверей,мытье окон</t>
  </si>
  <si>
    <t>Очистка придомовой территории,уборка и выкашивание газонов,уборка контейнерных площадок</t>
  </si>
  <si>
    <t>Работы, выполняемые в целях надлежащего содержания мусоропроводов</t>
  </si>
  <si>
    <t>ВДГО</t>
  </si>
  <si>
    <t>Содержание и обслуживание лифтов</t>
  </si>
  <si>
    <t>Страхование лифтов</t>
  </si>
  <si>
    <t>Дератизация, дезинсекция</t>
  </si>
  <si>
    <t>Утилизация ртуто-содержащикх ламп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</si>
  <si>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</si>
  <si>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Текущий ремонт  </t>
  </si>
  <si>
    <t>Вознаграждение председателя Совета Дома</t>
  </si>
  <si>
    <t>Плата за управление,содеражание и ремонт жилого помещения всего</t>
  </si>
  <si>
    <t>Всего с ОДН</t>
  </si>
  <si>
    <r>
      <t xml:space="preserve">** -размер платы за содержание жилого помещения для нанимателей жилых помещений ,проживающих в МКД, имеющих все виды благоустройства, оборудованных лифтом и мусоропроводом  изменится, с момента исключения статьи "вывоз ТКО и КБО" и ее включения в квитанцию ОЭК г.Омск, согласно приказов РЭК Омской области на сумму </t>
    </r>
    <r>
      <rPr>
        <b/>
        <sz val="16"/>
        <color theme="1"/>
        <rFont val="Times New Roman"/>
        <family val="1"/>
        <charset val="204"/>
      </rPr>
      <t xml:space="preserve">1,66 руб. за м2 </t>
    </r>
  </si>
  <si>
    <t xml:space="preserve"> Таким образом, тариф составит 21,58 руб. м2+ ОДН </t>
  </si>
  <si>
    <t>*** -размер платы за коммунальные услуги на содержание общего имущества (на ОДН) изменится с момента введения в действие новых тарифов на коммунальные услуги согласно приказов РЭК Омской области</t>
  </si>
  <si>
    <t xml:space="preserve"> УК ЭкоДом 2021 год</t>
  </si>
  <si>
    <t>на 2021 год</t>
  </si>
  <si>
    <t>МКД ул. Звездная 2А</t>
  </si>
  <si>
    <t>Текущий тариф</t>
  </si>
  <si>
    <t>Тариф 2018</t>
  </si>
  <si>
    <t>Тариф 2019</t>
  </si>
  <si>
    <t>Управление  многоквартирным домом:</t>
  </si>
  <si>
    <t>1.1</t>
  </si>
  <si>
    <t>1.2</t>
  </si>
  <si>
    <t>2</t>
  </si>
  <si>
    <t>Содержание  общего имущества:</t>
  </si>
  <si>
    <t>2.1</t>
  </si>
  <si>
    <t>Техническое обслуживание систем водоснабжения (холодного и горячего), отопления, водоотведения,электрооборудования</t>
  </si>
  <si>
    <t>2.2</t>
  </si>
  <si>
    <t>2.3</t>
  </si>
  <si>
    <t>2.4</t>
  </si>
  <si>
    <t>2.7</t>
  </si>
  <si>
    <t>2.8</t>
  </si>
  <si>
    <t>Организация мест накопления отработанных ртутьсодержащих ламп и их передача в специализированные организации</t>
  </si>
  <si>
    <t>2.9</t>
  </si>
  <si>
    <t>3</t>
  </si>
  <si>
    <r>
      <rPr>
        <b/>
        <sz val="10"/>
        <color rgb="FF000000"/>
        <rFont val="Times New Roman"/>
        <family val="1"/>
        <charset val="204"/>
      </rPr>
      <t xml:space="preserve">Текущий ремонт </t>
    </r>
    <r>
      <rPr>
        <sz val="10"/>
        <color rgb="FF000000"/>
        <rFont val="Times New Roman"/>
        <family val="1"/>
        <charset val="204"/>
      </rPr>
      <t xml:space="preserve"> (в т.ч. приобретение инвентаря и спецодежды, подготовка МКД к межсезонной эксплуатации)</t>
    </r>
  </si>
  <si>
    <t>ФАКТ</t>
  </si>
  <si>
    <t>ИТОГО ТАРИФ за м2 с ОДН</t>
  </si>
  <si>
    <t>24,37+ ОДН факт</t>
  </si>
  <si>
    <t>Тариф 2021</t>
  </si>
  <si>
    <t>ул. Волховстроя 79</t>
  </si>
  <si>
    <t>в рублях 4499,7 кв.м общей площади МКД</t>
  </si>
  <si>
    <t>Техническое обслуживание электрооборудования</t>
  </si>
  <si>
    <t>Техническое обслуживание систем водоснабжения (холодного,горячего),отопления,водоотведения</t>
  </si>
  <si>
    <t>Уборка помещений, входящих в состав общего имущества</t>
  </si>
  <si>
    <t>Очистка придомовой територии, уборка контейнерных площадок</t>
  </si>
  <si>
    <t>ТО ВДГО</t>
  </si>
  <si>
    <t>Организация мест накопления отработанных ртутьсодержащих ламп и их передача в спецализированные организации</t>
  </si>
  <si>
    <t>п.26</t>
  </si>
  <si>
    <t>Текущий ремонт</t>
  </si>
  <si>
    <t>Вознаграждение председателя совета</t>
  </si>
  <si>
    <t>ИТОГО с ОДН</t>
  </si>
  <si>
    <t>МКД ул.Орджоникдзе 13/1</t>
  </si>
  <si>
    <t>Организация работ по расчету платы ОДН</t>
  </si>
  <si>
    <t>Поверка состояния,выявление повреждений</t>
  </si>
  <si>
    <t>Обслуживание общедомового прибора учета тепловой энергии (в текущем ремонте)</t>
  </si>
  <si>
    <t>Проверка и очитска от снежных навесов кровель,козырьков,водоприемных воронок</t>
  </si>
  <si>
    <t>Содержание и обслуживание лифтов.Страхование лифтов</t>
  </si>
  <si>
    <t>тариф 2021</t>
  </si>
  <si>
    <t xml:space="preserve"> МКД Красный путь 131 </t>
  </si>
  <si>
    <t>2019 год</t>
  </si>
  <si>
    <t xml:space="preserve"> </t>
  </si>
  <si>
    <t>Очитска кровли от снега,скалывание сосулек</t>
  </si>
  <si>
    <t>Техническое обслуживание систем водоснабжения (холодного,горячего),отопления,водоотведения,электрооборудования,систем вентиляции</t>
  </si>
  <si>
    <t>Плата за холодную воду,потребляемые при содержании  общего имущества многоквартирного дома</t>
  </si>
  <si>
    <t>Плата за горячую воду,потребляемые при содержании  общего имущества многоквартирного дома</t>
  </si>
  <si>
    <t>Плата за электрическую ,потребляемые при содержании  общего имущества многоквартирного дома</t>
  </si>
  <si>
    <t>фактич.</t>
  </si>
  <si>
    <t xml:space="preserve">      ИТОГО с ОДН</t>
  </si>
  <si>
    <t>Рабиновича 132/134</t>
  </si>
  <si>
    <t>в рублях 2016,80 кв.м общей площади МКД</t>
  </si>
  <si>
    <t>Очистка кровли от снега и скалывание сосулек</t>
  </si>
  <si>
    <t xml:space="preserve">Техническое обслуживание систем вентиляции, водоснабжения  ГХВД ,  электрообор. </t>
  </si>
  <si>
    <t>Уборка помещений, входящих в состав общего имущества, влажная протирка подоконников, мытье окон</t>
  </si>
  <si>
    <t>Яковлева 8</t>
  </si>
  <si>
    <t>Техническое обслуживание систем водоснабжения (холодного,горячего),отопления,водоотведения,электрооборудования,вентиляции</t>
  </si>
  <si>
    <t>Тариф 2021 год</t>
  </si>
  <si>
    <t>Добровольского 7</t>
  </si>
  <si>
    <t>Размер платы, руб  за 1кв.м общей площади жилого помещения за содержание и текущий ремонт общего имущества</t>
  </si>
  <si>
    <t>в рублях 2994,1 кв.м общей площади МКД</t>
  </si>
  <si>
    <t>Организация работ по расчету платы за хол.,гор. воду,эл/эн,потребл.при содержании общего имущ-ва в МКД</t>
  </si>
  <si>
    <t>Техническое обслуживание систем водоснабжения (холодного и горячего), отопления, водоотведения, электрооборудования</t>
  </si>
  <si>
    <t>Техническое обслуживание систем вентиляции</t>
  </si>
  <si>
    <t>Работы, выполняемые в целях надлежащего содержание лифтов</t>
  </si>
  <si>
    <t>Уборка помещений, входящих в состав общего имущества, влажная протирка подоконников, мытьё окон</t>
  </si>
  <si>
    <t xml:space="preserve">Очистка придомовой територии (в холодный период года-очистка от снега, льда, наледи, посыпка песком, в тёплый период года-подметание и уборка придомовой территории от мусора, очистка урн) </t>
  </si>
  <si>
    <t>Уборка контейнерных площадок</t>
  </si>
  <si>
    <t>Уборка и выкашевание газонов</t>
  </si>
  <si>
    <t xml:space="preserve">Обеспечение устранения аварий </t>
  </si>
  <si>
    <t>Приобретение инвентаря и спец одежды</t>
  </si>
  <si>
    <t xml:space="preserve">Текущий ремонт </t>
  </si>
  <si>
    <t>Лукашевича 23а</t>
  </si>
  <si>
    <t>в рублях 13464 кв.м общей площади МКД</t>
  </si>
  <si>
    <t>Проверка состояния, выявление повреждений, очистка кровли от снега, скалывание сосулек</t>
  </si>
  <si>
    <t>Техническое обслуживание систем  водоснабжения (холодного и горячего), отопления, водоотведения</t>
  </si>
  <si>
    <t>Работы, выполняемые в целях надлежащего содержания мусоропроводов, уборка контейнерных площадок</t>
  </si>
  <si>
    <t>Очистка придомовой территории</t>
  </si>
  <si>
    <t>Уборка и выкашивание газонов,работа грейдеры</t>
  </si>
  <si>
    <t>Содержание систем внутридомового газового оборудования</t>
  </si>
  <si>
    <t>Диагностика ВДГО</t>
  </si>
  <si>
    <t>Техническое обслуживание систем вентялции</t>
  </si>
  <si>
    <t>Инвентарь,спецодежда</t>
  </si>
  <si>
    <t>Работы по обеспечению комплексного обслуживания МКД</t>
  </si>
  <si>
    <t>Вознаграждение Совету дома</t>
  </si>
  <si>
    <t>26,51+ ОДН факт.</t>
  </si>
  <si>
    <t>26,51+ОДН факт</t>
  </si>
  <si>
    <t>дагностика ВДГО</t>
  </si>
  <si>
    <t>диагностика вентиляции 3 года</t>
  </si>
  <si>
    <t>ул. Орджоникидзе 13</t>
  </si>
  <si>
    <t>№ п/п</t>
  </si>
  <si>
    <t>в рублях 14000 кв.м общей площади МКД</t>
  </si>
  <si>
    <t>Сумма за услуги управления, содержания МКД</t>
  </si>
  <si>
    <t>1.3</t>
  </si>
  <si>
    <t xml:space="preserve">Техническое обслуживание систем  водоснабжения (холодного и горячего), отопления, водоотведения, электрооб. </t>
  </si>
  <si>
    <t>1.4</t>
  </si>
  <si>
    <t>1.5</t>
  </si>
  <si>
    <t>Уборка помещений, входящих в состав общего имущества ,влажная протирка подоконников,мытье окон</t>
  </si>
  <si>
    <t>1.6</t>
  </si>
  <si>
    <t>1.7</t>
  </si>
  <si>
    <t>Чистка территории дома от наледи и снега</t>
  </si>
  <si>
    <t>1.8</t>
  </si>
  <si>
    <t>Очистка придомовой територии,уборка контейнерных площадок</t>
  </si>
  <si>
    <t>1.9</t>
  </si>
  <si>
    <t>1.10</t>
  </si>
  <si>
    <t>1.11</t>
  </si>
  <si>
    <t>Работы по обеспечению требований пожарной безопасности (закрытие подвалов, чердаков)</t>
  </si>
  <si>
    <t>Контрагенты</t>
  </si>
  <si>
    <t>Работы, выполняемые в целях надлежащего содержание лифтов, страхование лифтов</t>
  </si>
  <si>
    <t>2.6</t>
  </si>
  <si>
    <t>Техническое обслуживание систем вентиляции,дымоудаления</t>
  </si>
  <si>
    <t>Обеспечение устранения аварий</t>
  </si>
  <si>
    <t>3.1</t>
  </si>
  <si>
    <t>3.2</t>
  </si>
  <si>
    <t>Приобретение инвентаря и спецодежды</t>
  </si>
  <si>
    <t>3.3</t>
  </si>
  <si>
    <t>Подготовка МКД к сезон.эксплуат.</t>
  </si>
  <si>
    <t>Вознаграждение руководства дома</t>
  </si>
  <si>
    <t>Плата за холодную воду,горячую воду,электрическую энергию,птотребляемые при содержании общего имущества в МКД***</t>
  </si>
  <si>
    <t>2021 год  (ГАЗ)</t>
  </si>
  <si>
    <t>2021 год                                    c электроплитами</t>
  </si>
  <si>
    <t>факт</t>
  </si>
  <si>
    <t>19,41+ОДН факт</t>
  </si>
  <si>
    <r>
      <t xml:space="preserve">Размер платы, руб за 1кв.м общей площади жилого помещения за содержание и текущий ремонт общего имущества                          </t>
    </r>
    <r>
      <rPr>
        <b/>
        <sz val="14"/>
        <color theme="1"/>
        <rFont val="Times New Roman"/>
        <family val="1"/>
        <charset val="204"/>
      </rPr>
      <t>4468,7 м2</t>
    </r>
  </si>
  <si>
    <t>Вознаграждение совету МКД</t>
  </si>
  <si>
    <t>25,35+факт ОДН</t>
  </si>
  <si>
    <t>21,70+ОДН факт</t>
  </si>
  <si>
    <t>22,71+ОДН факт</t>
  </si>
  <si>
    <t>Плата за холодную воду,горячую воду,электрическую энергию,птотребляемые при содержании общего имущества в МКД</t>
  </si>
</sst>
</file>

<file path=xl/styles.xml><?xml version="1.0" encoding="utf-8"?>
<styleSheet xmlns="http://schemas.openxmlformats.org/spreadsheetml/2006/main">
  <numFmts count="1">
    <numFmt numFmtId="164" formatCode="0.0000"/>
  </numFmts>
  <fonts count="48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9" fontId="12" fillId="0" borderId="0" applyFont="0" applyFill="0" applyBorder="0" applyAlignment="0" applyProtection="0"/>
  </cellStyleXfs>
  <cellXfs count="58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/>
    <xf numFmtId="0" fontId="2" fillId="0" borderId="7" xfId="0" applyFont="1" applyBorder="1"/>
    <xf numFmtId="0" fontId="2" fillId="0" borderId="5" xfId="0" applyFont="1" applyBorder="1" applyAlignment="1">
      <alignment wrapText="1"/>
    </xf>
    <xf numFmtId="0" fontId="15" fillId="0" borderId="12" xfId="1" applyFont="1" applyBorder="1" applyAlignment="1">
      <alignment horizontal="center" vertical="center" wrapText="1"/>
    </xf>
    <xf numFmtId="4" fontId="15" fillId="0" borderId="25" xfId="1" applyNumberFormat="1" applyFont="1" applyBorder="1" applyAlignment="1">
      <alignment horizontal="center"/>
    </xf>
    <xf numFmtId="4" fontId="15" fillId="0" borderId="26" xfId="1" applyNumberFormat="1" applyFont="1" applyBorder="1" applyAlignment="1">
      <alignment horizontal="center"/>
    </xf>
    <xf numFmtId="4" fontId="15" fillId="0" borderId="27" xfId="1" applyNumberFormat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4" fontId="8" fillId="0" borderId="28" xfId="1" applyNumberFormat="1" applyFont="1" applyFill="1" applyBorder="1"/>
    <xf numFmtId="4" fontId="8" fillId="0" borderId="29" xfId="1" applyNumberFormat="1" applyFont="1" applyFill="1" applyBorder="1"/>
    <xf numFmtId="4" fontId="8" fillId="0" borderId="30" xfId="1" applyNumberFormat="1" applyFont="1" applyFill="1" applyBorder="1"/>
    <xf numFmtId="4" fontId="8" fillId="0" borderId="16" xfId="1" applyNumberFormat="1" applyFont="1" applyFill="1" applyBorder="1"/>
    <xf numFmtId="4" fontId="9" fillId="3" borderId="16" xfId="1" applyNumberFormat="1" applyFont="1" applyFill="1" applyBorder="1"/>
    <xf numFmtId="0" fontId="16" fillId="0" borderId="17" xfId="0" applyFont="1" applyFill="1" applyBorder="1" applyAlignment="1">
      <alignment vertical="center" wrapText="1"/>
    </xf>
    <xf numFmtId="4" fontId="8" fillId="0" borderId="31" xfId="1" applyNumberFormat="1" applyFont="1" applyFill="1" applyBorder="1"/>
    <xf numFmtId="4" fontId="8" fillId="0" borderId="32" xfId="1" applyNumberFormat="1" applyFont="1" applyFill="1" applyBorder="1"/>
    <xf numFmtId="4" fontId="8" fillId="0" borderId="33" xfId="1" applyNumberFormat="1" applyFont="1" applyFill="1" applyBorder="1"/>
    <xf numFmtId="4" fontId="8" fillId="0" borderId="18" xfId="1" applyNumberFormat="1" applyFont="1" applyFill="1" applyBorder="1"/>
    <xf numFmtId="4" fontId="8" fillId="0" borderId="16" xfId="1" applyNumberFormat="1" applyFont="1" applyBorder="1"/>
    <xf numFmtId="4" fontId="17" fillId="0" borderId="29" xfId="1" applyNumberFormat="1" applyFont="1" applyFill="1" applyBorder="1"/>
    <xf numFmtId="4" fontId="17" fillId="0" borderId="32" xfId="1" applyNumberFormat="1" applyFont="1" applyFill="1" applyBorder="1"/>
    <xf numFmtId="0" fontId="16" fillId="0" borderId="6" xfId="0" applyFont="1" applyFill="1" applyBorder="1" applyAlignment="1">
      <alignment vertical="center" wrapText="1"/>
    </xf>
    <xf numFmtId="4" fontId="8" fillId="0" borderId="34" xfId="1" applyNumberFormat="1" applyFont="1" applyFill="1" applyBorder="1"/>
    <xf numFmtId="4" fontId="17" fillId="0" borderId="35" xfId="1" applyNumberFormat="1" applyFont="1" applyFill="1" applyBorder="1"/>
    <xf numFmtId="4" fontId="8" fillId="0" borderId="36" xfId="1" applyNumberFormat="1" applyFont="1" applyFill="1" applyBorder="1"/>
    <xf numFmtId="4" fontId="8" fillId="0" borderId="5" xfId="1" applyNumberFormat="1" applyFont="1" applyFill="1" applyBorder="1"/>
    <xf numFmtId="4" fontId="18" fillId="0" borderId="32" xfId="1" applyNumberFormat="1" applyFont="1" applyFill="1" applyBorder="1"/>
    <xf numFmtId="4" fontId="8" fillId="0" borderId="17" xfId="1" applyNumberFormat="1" applyFont="1" applyFill="1" applyBorder="1"/>
    <xf numFmtId="4" fontId="8" fillId="0" borderId="22" xfId="1" applyNumberFormat="1" applyFont="1" applyFill="1" applyBorder="1"/>
    <xf numFmtId="4" fontId="8" fillId="0" borderId="18" xfId="1" applyNumberFormat="1" applyFont="1" applyBorder="1"/>
    <xf numFmtId="4" fontId="8" fillId="0" borderId="6" xfId="1" applyNumberFormat="1" applyFont="1" applyFill="1" applyBorder="1"/>
    <xf numFmtId="4" fontId="8" fillId="0" borderId="0" xfId="1" applyNumberFormat="1" applyFont="1" applyFill="1" applyBorder="1"/>
    <xf numFmtId="4" fontId="8" fillId="0" borderId="11" xfId="1" applyNumberFormat="1" applyFont="1" applyFill="1" applyBorder="1"/>
    <xf numFmtId="0" fontId="19" fillId="4" borderId="12" xfId="0" applyFont="1" applyFill="1" applyBorder="1" applyAlignment="1">
      <alignment vertical="center" wrapText="1"/>
    </xf>
    <xf numFmtId="4" fontId="20" fillId="4" borderId="14" xfId="0" applyNumberFormat="1" applyFont="1" applyFill="1" applyBorder="1"/>
    <xf numFmtId="4" fontId="19" fillId="4" borderId="14" xfId="0" applyNumberFormat="1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vertical="center"/>
    </xf>
    <xf numFmtId="4" fontId="23" fillId="4" borderId="38" xfId="0" applyNumberFormat="1" applyFont="1" applyFill="1" applyBorder="1" applyAlignment="1">
      <alignment vertical="center"/>
    </xf>
    <xf numFmtId="4" fontId="21" fillId="4" borderId="14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0" fontId="2" fillId="0" borderId="0" xfId="0" applyFont="1" applyAlignment="1">
      <alignment horizontal="right"/>
    </xf>
    <xf numFmtId="0" fontId="24" fillId="0" borderId="0" xfId="0" applyFont="1"/>
    <xf numFmtId="4" fontId="25" fillId="0" borderId="0" xfId="0" applyNumberFormat="1" applyFont="1"/>
    <xf numFmtId="4" fontId="13" fillId="0" borderId="0" xfId="0" applyNumberFormat="1" applyFont="1"/>
    <xf numFmtId="0" fontId="28" fillId="0" borderId="0" xfId="0" applyFont="1"/>
    <xf numFmtId="0" fontId="2" fillId="0" borderId="14" xfId="0" applyFont="1" applyBorder="1"/>
    <xf numFmtId="0" fontId="15" fillId="0" borderId="3" xfId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2" xfId="1" applyNumberFormat="1" applyFont="1" applyBorder="1" applyAlignment="1">
      <alignment horizontal="center" vertical="center" wrapText="1"/>
    </xf>
    <xf numFmtId="0" fontId="5" fillId="0" borderId="8" xfId="0" applyFont="1" applyBorder="1"/>
    <xf numFmtId="4" fontId="15" fillId="0" borderId="13" xfId="1" applyNumberFormat="1" applyFont="1" applyBorder="1" applyAlignment="1">
      <alignment horizontal="center" vertical="center" wrapText="1"/>
    </xf>
    <xf numFmtId="4" fontId="15" fillId="0" borderId="14" xfId="1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right"/>
    </xf>
    <xf numFmtId="0" fontId="16" fillId="0" borderId="21" xfId="0" applyFont="1" applyBorder="1" applyAlignment="1">
      <alignment vertical="center" wrapText="1"/>
    </xf>
    <xf numFmtId="4" fontId="8" fillId="0" borderId="15" xfId="1" applyNumberFormat="1" applyFont="1" applyBorder="1"/>
    <xf numFmtId="49" fontId="2" fillId="0" borderId="18" xfId="0" applyNumberFormat="1" applyFont="1" applyBorder="1" applyAlignment="1">
      <alignment horizontal="right"/>
    </xf>
    <xf numFmtId="0" fontId="16" fillId="0" borderId="22" xfId="0" applyFont="1" applyBorder="1" applyAlignment="1">
      <alignment vertical="center" wrapText="1"/>
    </xf>
    <xf numFmtId="4" fontId="8" fillId="0" borderId="45" xfId="1" applyNumberFormat="1" applyFont="1" applyBorder="1"/>
    <xf numFmtId="4" fontId="8" fillId="0" borderId="23" xfId="1" applyNumberFormat="1" applyFont="1" applyBorder="1"/>
    <xf numFmtId="49" fontId="5" fillId="0" borderId="14" xfId="0" applyNumberFormat="1" applyFont="1" applyBorder="1" applyAlignment="1">
      <alignment horizontal="right"/>
    </xf>
    <xf numFmtId="0" fontId="29" fillId="0" borderId="13" xfId="0" applyFont="1" applyBorder="1" applyAlignment="1">
      <alignment horizontal="center" vertical="center" wrapText="1"/>
    </xf>
    <xf numFmtId="4" fontId="9" fillId="0" borderId="12" xfId="1" applyNumberFormat="1" applyFont="1" applyBorder="1"/>
    <xf numFmtId="4" fontId="9" fillId="0" borderId="14" xfId="1" applyNumberFormat="1" applyFont="1" applyBorder="1"/>
    <xf numFmtId="0" fontId="16" fillId="0" borderId="22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4" fontId="8" fillId="0" borderId="15" xfId="1" applyNumberFormat="1" applyFont="1" applyFill="1" applyBorder="1"/>
    <xf numFmtId="49" fontId="2" fillId="0" borderId="23" xfId="0" applyNumberFormat="1" applyFont="1" applyBorder="1" applyAlignment="1">
      <alignment horizontal="right"/>
    </xf>
    <xf numFmtId="0" fontId="16" fillId="0" borderId="28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4" fontId="8" fillId="0" borderId="14" xfId="1" applyNumberFormat="1" applyFont="1" applyBorder="1"/>
    <xf numFmtId="4" fontId="8" fillId="0" borderId="12" xfId="1" applyNumberFormat="1" applyFont="1" applyBorder="1"/>
    <xf numFmtId="0" fontId="2" fillId="0" borderId="11" xfId="0" applyFont="1" applyBorder="1"/>
    <xf numFmtId="0" fontId="19" fillId="4" borderId="9" xfId="0" applyFont="1" applyFill="1" applyBorder="1" applyAlignment="1">
      <alignment wrapText="1"/>
    </xf>
    <xf numFmtId="4" fontId="19" fillId="4" borderId="11" xfId="0" applyNumberFormat="1" applyFont="1" applyFill="1" applyBorder="1"/>
    <xf numFmtId="4" fontId="19" fillId="4" borderId="8" xfId="0" applyNumberFormat="1" applyFont="1" applyFill="1" applyBorder="1"/>
    <xf numFmtId="0" fontId="5" fillId="0" borderId="12" xfId="0" applyFont="1" applyBorder="1"/>
    <xf numFmtId="0" fontId="3" fillId="0" borderId="14" xfId="0" applyFont="1" applyBorder="1"/>
    <xf numFmtId="0" fontId="3" fillId="0" borderId="27" xfId="0" applyFont="1" applyBorder="1"/>
    <xf numFmtId="0" fontId="3" fillId="0" borderId="14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4" fontId="3" fillId="0" borderId="11" xfId="0" applyNumberFormat="1" applyFont="1" applyBorder="1"/>
    <xf numFmtId="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2" fillId="0" borderId="0" xfId="0" applyFont="1" applyAlignment="1">
      <alignment horizontal="center"/>
    </xf>
    <xf numFmtId="4" fontId="30" fillId="0" borderId="0" xfId="0" applyNumberFormat="1" applyFont="1"/>
    <xf numFmtId="4" fontId="21" fillId="0" borderId="0" xfId="0" applyNumberFormat="1" applyFont="1"/>
    <xf numFmtId="0" fontId="28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horizontal="center"/>
    </xf>
    <xf numFmtId="0" fontId="10" fillId="0" borderId="46" xfId="0" applyFont="1" applyFill="1" applyBorder="1" applyAlignment="1">
      <alignment vertical="center" wrapText="1"/>
    </xf>
    <xf numFmtId="4" fontId="10" fillId="0" borderId="44" xfId="0" applyNumberFormat="1" applyFont="1" applyFill="1" applyBorder="1"/>
    <xf numFmtId="0" fontId="10" fillId="0" borderId="47" xfId="1" applyFont="1" applyFill="1" applyBorder="1" applyAlignment="1">
      <alignment vertical="center" wrapText="1"/>
    </xf>
    <xf numFmtId="4" fontId="10" fillId="0" borderId="48" xfId="0" applyNumberFormat="1" applyFont="1" applyFill="1" applyBorder="1"/>
    <xf numFmtId="0" fontId="10" fillId="0" borderId="15" xfId="0" applyFont="1" applyFill="1" applyBorder="1" applyAlignment="1">
      <alignment wrapText="1"/>
    </xf>
    <xf numFmtId="4" fontId="10" fillId="0" borderId="16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wrapText="1"/>
    </xf>
    <xf numFmtId="4" fontId="10" fillId="0" borderId="18" xfId="0" applyNumberFormat="1" applyFont="1" applyFill="1" applyBorder="1"/>
    <xf numFmtId="0" fontId="10" fillId="0" borderId="49" xfId="0" applyFont="1" applyFill="1" applyBorder="1" applyAlignment="1">
      <alignment wrapText="1"/>
    </xf>
    <xf numFmtId="4" fontId="10" fillId="0" borderId="50" xfId="0" applyNumberFormat="1" applyFont="1" applyFill="1" applyBorder="1"/>
    <xf numFmtId="4" fontId="26" fillId="0" borderId="18" xfId="0" applyNumberFormat="1" applyFont="1" applyFill="1" applyBorder="1"/>
    <xf numFmtId="0" fontId="10" fillId="0" borderId="18" xfId="0" applyFont="1" applyFill="1" applyBorder="1" applyAlignment="1">
      <alignment vertical="center" wrapText="1"/>
    </xf>
    <xf numFmtId="0" fontId="31" fillId="0" borderId="0" xfId="0" applyFont="1"/>
    <xf numFmtId="0" fontId="10" fillId="0" borderId="17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/>
    </xf>
    <xf numFmtId="4" fontId="28" fillId="0" borderId="0" xfId="0" applyNumberFormat="1" applyFont="1"/>
    <xf numFmtId="2" fontId="2" fillId="0" borderId="0" xfId="0" applyNumberFormat="1" applyFont="1"/>
    <xf numFmtId="0" fontId="10" fillId="0" borderId="19" xfId="0" applyFont="1" applyFill="1" applyBorder="1" applyAlignment="1">
      <alignment wrapText="1"/>
    </xf>
    <xf numFmtId="4" fontId="10" fillId="0" borderId="20" xfId="0" applyNumberFormat="1" applyFont="1" applyFill="1" applyBorder="1"/>
    <xf numFmtId="0" fontId="20" fillId="4" borderId="12" xfId="0" applyFont="1" applyFill="1" applyBorder="1" applyAlignment="1">
      <alignment horizontal="center" wrapText="1"/>
    </xf>
    <xf numFmtId="4" fontId="20" fillId="4" borderId="14" xfId="0" applyNumberFormat="1" applyFont="1" applyFill="1" applyBorder="1" applyAlignment="1">
      <alignment horizontal="center"/>
    </xf>
    <xf numFmtId="0" fontId="32" fillId="0" borderId="0" xfId="0" applyFont="1"/>
    <xf numFmtId="0" fontId="5" fillId="0" borderId="0" xfId="0" applyFont="1"/>
    <xf numFmtId="0" fontId="32" fillId="0" borderId="0" xfId="0" applyFont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33" fillId="0" borderId="2" xfId="0" applyFont="1" applyBorder="1"/>
    <xf numFmtId="0" fontId="33" fillId="0" borderId="4" xfId="0" applyFont="1" applyBorder="1"/>
    <xf numFmtId="0" fontId="33" fillId="0" borderId="6" xfId="0" applyFont="1" applyBorder="1"/>
    <xf numFmtId="164" fontId="33" fillId="0" borderId="7" xfId="0" applyNumberFormat="1" applyFont="1" applyBorder="1"/>
    <xf numFmtId="0" fontId="33" fillId="0" borderId="7" xfId="0" applyFont="1" applyBorder="1"/>
    <xf numFmtId="0" fontId="33" fillId="0" borderId="8" xfId="0" applyFont="1" applyBorder="1"/>
    <xf numFmtId="2" fontId="33" fillId="0" borderId="10" xfId="0" applyNumberFormat="1" applyFont="1" applyBorder="1"/>
    <xf numFmtId="4" fontId="15" fillId="0" borderId="11" xfId="1" applyNumberFormat="1" applyFont="1" applyBorder="1" applyAlignment="1">
      <alignment horizontal="center" vertical="center"/>
    </xf>
    <xf numFmtId="0" fontId="16" fillId="0" borderId="44" xfId="0" applyFont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2" fillId="0" borderId="0" xfId="0" applyFont="1" applyFill="1"/>
    <xf numFmtId="0" fontId="34" fillId="0" borderId="0" xfId="0" applyFont="1" applyAlignment="1">
      <alignment horizontal="right"/>
    </xf>
    <xf numFmtId="4" fontId="8" fillId="0" borderId="23" xfId="1" applyNumberFormat="1" applyFont="1" applyFill="1" applyBorder="1"/>
    <xf numFmtId="0" fontId="10" fillId="0" borderId="51" xfId="1" applyFont="1" applyFill="1" applyBorder="1" applyAlignment="1">
      <alignment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0" fontId="26" fillId="0" borderId="17" xfId="0" applyFont="1" applyFill="1" applyBorder="1" applyAlignment="1">
      <alignment wrapText="1"/>
    </xf>
    <xf numFmtId="0" fontId="20" fillId="4" borderId="12" xfId="0" applyFont="1" applyFill="1" applyBorder="1" applyAlignment="1">
      <alignment wrapText="1"/>
    </xf>
    <xf numFmtId="2" fontId="5" fillId="0" borderId="0" xfId="0" applyNumberFormat="1" applyFont="1"/>
    <xf numFmtId="0" fontId="10" fillId="0" borderId="15" xfId="0" applyFont="1" applyBorder="1" applyAlignment="1">
      <alignment wrapText="1"/>
    </xf>
    <xf numFmtId="4" fontId="7" fillId="5" borderId="14" xfId="0" applyNumberFormat="1" applyFont="1" applyFill="1" applyBorder="1" applyAlignment="1">
      <alignment horizontal="center" vertical="center"/>
    </xf>
    <xf numFmtId="4" fontId="20" fillId="4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0" fontId="35" fillId="0" borderId="0" xfId="0" applyFont="1" applyFill="1" applyBorder="1"/>
    <xf numFmtId="2" fontId="5" fillId="0" borderId="0" xfId="0" applyNumberFormat="1" applyFont="1" applyFill="1" applyBorder="1"/>
    <xf numFmtId="2" fontId="24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6" fillId="0" borderId="46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44" xfId="0" applyNumberFormat="1" applyFont="1" applyBorder="1"/>
    <xf numFmtId="0" fontId="36" fillId="0" borderId="51" xfId="1" applyFont="1" applyBorder="1" applyAlignment="1">
      <alignment wrapText="1"/>
    </xf>
    <xf numFmtId="4" fontId="2" fillId="0" borderId="17" xfId="0" applyNumberFormat="1" applyFont="1" applyBorder="1"/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4" fontId="2" fillId="0" borderId="19" xfId="0" applyNumberFormat="1" applyFont="1" applyBorder="1"/>
    <xf numFmtId="4" fontId="2" fillId="0" borderId="11" xfId="0" applyNumberFormat="1" applyFont="1" applyBorder="1"/>
    <xf numFmtId="4" fontId="9" fillId="5" borderId="14" xfId="0" applyNumberFormat="1" applyFont="1" applyFill="1" applyBorder="1"/>
    <xf numFmtId="0" fontId="19" fillId="4" borderId="12" xfId="0" applyFont="1" applyFill="1" applyBorder="1" applyAlignment="1">
      <alignment horizontal="center" vertical="center" wrapText="1"/>
    </xf>
    <xf numFmtId="4" fontId="19" fillId="4" borderId="14" xfId="0" applyNumberFormat="1" applyFont="1" applyFill="1" applyBorder="1" applyAlignment="1">
      <alignment wrapText="1"/>
    </xf>
    <xf numFmtId="4" fontId="19" fillId="4" borderId="14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wrapText="1"/>
    </xf>
    <xf numFmtId="4" fontId="10" fillId="0" borderId="46" xfId="0" applyNumberFormat="1" applyFont="1" applyBorder="1"/>
    <xf numFmtId="4" fontId="10" fillId="0" borderId="44" xfId="0" applyNumberFormat="1" applyFont="1" applyBorder="1"/>
    <xf numFmtId="0" fontId="10" fillId="0" borderId="51" xfId="1" applyFont="1" applyBorder="1" applyAlignment="1">
      <alignment wrapText="1"/>
    </xf>
    <xf numFmtId="4" fontId="10" fillId="0" borderId="17" xfId="0" applyNumberFormat="1" applyFont="1" applyBorder="1"/>
    <xf numFmtId="4" fontId="10" fillId="0" borderId="18" xfId="0" applyNumberFormat="1" applyFont="1" applyBorder="1"/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vertical="center" wrapText="1"/>
    </xf>
    <xf numFmtId="0" fontId="10" fillId="0" borderId="19" xfId="0" applyFont="1" applyBorder="1" applyAlignment="1">
      <alignment wrapText="1"/>
    </xf>
    <xf numFmtId="4" fontId="10" fillId="0" borderId="19" xfId="0" applyNumberFormat="1" applyFont="1" applyBorder="1"/>
    <xf numFmtId="4" fontId="10" fillId="0" borderId="20" xfId="0" applyNumberFormat="1" applyFont="1" applyBorder="1"/>
    <xf numFmtId="0" fontId="37" fillId="4" borderId="12" xfId="0" applyFont="1" applyFill="1" applyBorder="1" applyAlignment="1">
      <alignment horizontal="center" vertical="center" wrapText="1"/>
    </xf>
    <xf numFmtId="4" fontId="5" fillId="4" borderId="11" xfId="0" applyNumberFormat="1" applyFont="1" applyFill="1" applyBorder="1"/>
    <xf numFmtId="4" fontId="5" fillId="4" borderId="8" xfId="0" applyNumberFormat="1" applyFont="1" applyFill="1" applyBorder="1"/>
    <xf numFmtId="4" fontId="38" fillId="4" borderId="11" xfId="0" applyNumberFormat="1" applyFont="1" applyFill="1" applyBorder="1"/>
    <xf numFmtId="4" fontId="38" fillId="4" borderId="14" xfId="0" applyNumberFormat="1" applyFont="1" applyFill="1" applyBorder="1"/>
    <xf numFmtId="4" fontId="26" fillId="5" borderId="11" xfId="0" applyNumberFormat="1" applyFont="1" applyFill="1" applyBorder="1" applyAlignment="1">
      <alignment horizontal="right"/>
    </xf>
    <xf numFmtId="4" fontId="26" fillId="5" borderId="9" xfId="0" applyNumberFormat="1" applyFont="1" applyFill="1" applyBorder="1"/>
    <xf numFmtId="4" fontId="26" fillId="5" borderId="14" xfId="0" applyNumberFormat="1" applyFont="1" applyFill="1" applyBorder="1" applyAlignment="1">
      <alignment horizontal="right"/>
    </xf>
    <xf numFmtId="0" fontId="37" fillId="4" borderId="14" xfId="0" applyFont="1" applyFill="1" applyBorder="1" applyAlignment="1">
      <alignment horizontal="center" wrapText="1"/>
    </xf>
    <xf numFmtId="4" fontId="37" fillId="4" borderId="14" xfId="0" applyNumberFormat="1" applyFont="1" applyFill="1" applyBorder="1" applyAlignment="1">
      <alignment wrapText="1"/>
    </xf>
    <xf numFmtId="0" fontId="37" fillId="4" borderId="14" xfId="0" applyFont="1" applyFill="1" applyBorder="1" applyAlignment="1">
      <alignment wrapText="1"/>
    </xf>
    <xf numFmtId="4" fontId="37" fillId="4" borderId="14" xfId="0" applyNumberFormat="1" applyFont="1" applyFill="1" applyBorder="1" applyAlignment="1">
      <alignment horizontal="right"/>
    </xf>
    <xf numFmtId="4" fontId="13" fillId="0" borderId="0" xfId="0" applyNumberFormat="1" applyFont="1" applyFill="1" applyBorder="1"/>
    <xf numFmtId="4" fontId="33" fillId="0" borderId="0" xfId="0" applyNumberFormat="1" applyFont="1"/>
    <xf numFmtId="0" fontId="4" fillId="0" borderId="0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4" fontId="9" fillId="0" borderId="38" xfId="0" applyNumberFormat="1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5" borderId="46" xfId="0" applyFont="1" applyFill="1" applyBorder="1" applyAlignment="1">
      <alignment wrapText="1"/>
    </xf>
    <xf numFmtId="0" fontId="8" fillId="5" borderId="44" xfId="0" applyFont="1" applyFill="1" applyBorder="1" applyAlignment="1">
      <alignment horizontal="center" wrapText="1"/>
    </xf>
    <xf numFmtId="2" fontId="8" fillId="5" borderId="46" xfId="0" applyNumberFormat="1" applyFont="1" applyFill="1" applyBorder="1" applyAlignment="1">
      <alignment horizontal="center" wrapText="1"/>
    </xf>
    <xf numFmtId="2" fontId="8" fillId="5" borderId="52" xfId="0" applyNumberFormat="1" applyFont="1" applyFill="1" applyBorder="1" applyAlignment="1">
      <alignment horizontal="right" wrapText="1"/>
    </xf>
    <xf numFmtId="0" fontId="8" fillId="5" borderId="17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 wrapText="1"/>
    </xf>
    <xf numFmtId="0" fontId="8" fillId="5" borderId="30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right" wrapText="1"/>
    </xf>
    <xf numFmtId="2" fontId="8" fillId="0" borderId="30" xfId="0" applyNumberFormat="1" applyFont="1" applyFill="1" applyBorder="1" applyAlignment="1">
      <alignment horizontal="right" wrapText="1"/>
    </xf>
    <xf numFmtId="0" fontId="8" fillId="0" borderId="45" xfId="0" applyFont="1" applyFill="1" applyBorder="1" applyAlignment="1">
      <alignment wrapText="1"/>
    </xf>
    <xf numFmtId="4" fontId="8" fillId="0" borderId="18" xfId="0" applyNumberFormat="1" applyFont="1" applyFill="1" applyBorder="1"/>
    <xf numFmtId="4" fontId="9" fillId="0" borderId="17" xfId="0" applyNumberFormat="1" applyFont="1" applyFill="1" applyBorder="1"/>
    <xf numFmtId="4" fontId="8" fillId="0" borderId="33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8" fillId="5" borderId="19" xfId="0" applyFont="1" applyFill="1" applyBorder="1" applyAlignment="1">
      <alignment wrapText="1"/>
    </xf>
    <xf numFmtId="0" fontId="8" fillId="5" borderId="20" xfId="0" applyFont="1" applyFill="1" applyBorder="1" applyAlignment="1">
      <alignment horizontal="center" wrapText="1"/>
    </xf>
    <xf numFmtId="0" fontId="8" fillId="5" borderId="19" xfId="0" applyFont="1" applyFill="1" applyBorder="1" applyAlignment="1">
      <alignment horizontal="center" wrapText="1"/>
    </xf>
    <xf numFmtId="0" fontId="8" fillId="5" borderId="53" xfId="0" applyFont="1" applyFill="1" applyBorder="1" applyAlignment="1">
      <alignment horizontal="right" wrapText="1"/>
    </xf>
    <xf numFmtId="0" fontId="20" fillId="4" borderId="8" xfId="0" applyFont="1" applyFill="1" applyBorder="1" applyAlignment="1">
      <alignment horizontal="center" vertical="center" wrapText="1"/>
    </xf>
    <xf numFmtId="4" fontId="7" fillId="4" borderId="11" xfId="0" applyNumberFormat="1" applyFont="1" applyFill="1" applyBorder="1"/>
    <xf numFmtId="4" fontId="7" fillId="4" borderId="8" xfId="0" applyNumberFormat="1" applyFont="1" applyFill="1" applyBorder="1"/>
    <xf numFmtId="4" fontId="39" fillId="4" borderId="54" xfId="0" applyNumberFormat="1" applyFont="1" applyFill="1" applyBorder="1"/>
    <xf numFmtId="9" fontId="5" fillId="0" borderId="0" xfId="2" applyFont="1"/>
    <xf numFmtId="0" fontId="10" fillId="0" borderId="31" xfId="0" applyFont="1" applyFill="1" applyBorder="1" applyAlignment="1">
      <alignment wrapText="1"/>
    </xf>
    <xf numFmtId="4" fontId="9" fillId="5" borderId="13" xfId="0" applyNumberFormat="1" applyFont="1" applyFill="1" applyBorder="1"/>
    <xf numFmtId="4" fontId="9" fillId="5" borderId="27" xfId="0" applyNumberFormat="1" applyFont="1" applyFill="1" applyBorder="1" applyAlignment="1">
      <alignment horizontal="right" vertical="center"/>
    </xf>
    <xf numFmtId="4" fontId="37" fillId="4" borderId="27" xfId="0" applyNumberFormat="1" applyFont="1" applyFill="1" applyBorder="1" applyAlignment="1">
      <alignment horizontal="right"/>
    </xf>
    <xf numFmtId="0" fontId="24" fillId="0" borderId="0" xfId="0" applyFont="1" applyAlignment="1"/>
    <xf numFmtId="0" fontId="40" fillId="0" borderId="0" xfId="0" applyFont="1"/>
    <xf numFmtId="0" fontId="8" fillId="0" borderId="0" xfId="0" applyFont="1" applyBorder="1" applyAlignment="1">
      <alignment vertical="center" wrapText="1"/>
    </xf>
    <xf numFmtId="0" fontId="10" fillId="0" borderId="0" xfId="0" applyFont="1" applyFill="1" applyBorder="1"/>
    <xf numFmtId="0" fontId="10" fillId="0" borderId="0" xfId="0" applyFont="1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5" fillId="0" borderId="25" xfId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4" fontId="8" fillId="0" borderId="40" xfId="1" applyNumberFormat="1" applyFont="1" applyFill="1" applyBorder="1"/>
    <xf numFmtId="0" fontId="16" fillId="0" borderId="58" xfId="0" applyFont="1" applyFill="1" applyBorder="1" applyAlignment="1">
      <alignment vertical="center" wrapText="1"/>
    </xf>
    <xf numFmtId="4" fontId="8" fillId="0" borderId="59" xfId="1" applyNumberFormat="1" applyFont="1" applyFill="1" applyBorder="1"/>
    <xf numFmtId="4" fontId="8" fillId="0" borderId="60" xfId="1" applyNumberFormat="1" applyFont="1" applyFill="1" applyBorder="1"/>
    <xf numFmtId="0" fontId="16" fillId="0" borderId="28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4" fontId="8" fillId="0" borderId="61" xfId="1" applyNumberFormat="1" applyFont="1" applyFill="1" applyBorder="1"/>
    <xf numFmtId="0" fontId="10" fillId="0" borderId="31" xfId="0" applyFont="1" applyFill="1" applyBorder="1" applyAlignment="1">
      <alignment vertical="center" wrapText="1"/>
    </xf>
    <xf numFmtId="0" fontId="41" fillId="4" borderId="12" xfId="0" applyFont="1" applyFill="1" applyBorder="1" applyAlignment="1">
      <alignment wrapText="1"/>
    </xf>
    <xf numFmtId="4" fontId="41" fillId="4" borderId="27" xfId="0" applyNumberFormat="1" applyFont="1" applyFill="1" applyBorder="1"/>
    <xf numFmtId="4" fontId="30" fillId="5" borderId="27" xfId="0" applyNumberFormat="1" applyFont="1" applyFill="1" applyBorder="1" applyAlignment="1">
      <alignment horizontal="right"/>
    </xf>
    <xf numFmtId="0" fontId="41" fillId="4" borderId="12" xfId="0" applyFont="1" applyFill="1" applyBorder="1" applyAlignment="1">
      <alignment horizontal="center" vertical="center" wrapText="1"/>
    </xf>
    <xf numFmtId="4" fontId="42" fillId="4" borderId="54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2" xfId="0" applyFont="1" applyBorder="1"/>
    <xf numFmtId="2" fontId="2" fillId="0" borderId="32" xfId="0" applyNumberFormat="1" applyFont="1" applyBorder="1"/>
    <xf numFmtId="4" fontId="8" fillId="0" borderId="42" xfId="1" applyNumberFormat="1" applyFont="1" applyFill="1" applyBorder="1"/>
    <xf numFmtId="0" fontId="8" fillId="0" borderId="17" xfId="0" applyFont="1" applyFill="1" applyBorder="1" applyAlignment="1">
      <alignment vertical="center" wrapText="1"/>
    </xf>
    <xf numFmtId="0" fontId="2" fillId="0" borderId="0" xfId="0" applyFont="1" applyAlignment="1"/>
    <xf numFmtId="0" fontId="21" fillId="0" borderId="62" xfId="0" applyFont="1" applyBorder="1" applyAlignment="1">
      <alignment horizontal="center" wrapText="1"/>
    </xf>
    <xf numFmtId="1" fontId="21" fillId="0" borderId="55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/>
    <xf numFmtId="0" fontId="21" fillId="2" borderId="63" xfId="0" applyFont="1" applyFill="1" applyBorder="1" applyAlignment="1">
      <alignment horizontal="center" wrapText="1"/>
    </xf>
    <xf numFmtId="2" fontId="21" fillId="2" borderId="64" xfId="0" applyNumberFormat="1" applyFont="1" applyFill="1" applyBorder="1" applyAlignment="1">
      <alignment horizontal="center" vertical="center"/>
    </xf>
    <xf numFmtId="2" fontId="21" fillId="2" borderId="6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43" fillId="0" borderId="15" xfId="0" applyFont="1" applyFill="1" applyBorder="1"/>
    <xf numFmtId="0" fontId="43" fillId="0" borderId="18" xfId="0" applyFont="1" applyFill="1" applyBorder="1" applyAlignment="1">
      <alignment vertical="center" wrapText="1"/>
    </xf>
    <xf numFmtId="0" fontId="43" fillId="0" borderId="17" xfId="0" applyFont="1" applyFill="1" applyBorder="1"/>
    <xf numFmtId="0" fontId="43" fillId="0" borderId="49" xfId="0" applyFont="1" applyFill="1" applyBorder="1"/>
    <xf numFmtId="0" fontId="43" fillId="0" borderId="67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49" fontId="3" fillId="0" borderId="50" xfId="0" applyNumberFormat="1" applyFont="1" applyBorder="1" applyAlignment="1">
      <alignment horizontal="right"/>
    </xf>
    <xf numFmtId="0" fontId="43" fillId="0" borderId="68" xfId="0" applyFont="1" applyFill="1" applyBorder="1" applyAlignment="1">
      <alignment wrapText="1"/>
    </xf>
    <xf numFmtId="49" fontId="3" fillId="2" borderId="48" xfId="0" applyNumberFormat="1" applyFont="1" applyFill="1" applyBorder="1" applyAlignment="1">
      <alignment horizontal="right"/>
    </xf>
    <xf numFmtId="0" fontId="21" fillId="2" borderId="65" xfId="0" applyFont="1" applyFill="1" applyBorder="1" applyAlignment="1">
      <alignment horizontal="center" wrapText="1"/>
    </xf>
    <xf numFmtId="2" fontId="21" fillId="2" borderId="66" xfId="0" applyNumberFormat="1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33" fillId="0" borderId="0" xfId="0" applyFont="1"/>
    <xf numFmtId="0" fontId="43" fillId="0" borderId="69" xfId="0" applyFont="1" applyFill="1" applyBorder="1" applyAlignment="1">
      <alignment wrapText="1"/>
    </xf>
    <xf numFmtId="0" fontId="21" fillId="2" borderId="71" xfId="0" applyFont="1" applyFill="1" applyBorder="1" applyAlignment="1">
      <alignment horizontal="center" wrapText="1"/>
    </xf>
    <xf numFmtId="0" fontId="21" fillId="2" borderId="72" xfId="0" applyFont="1" applyFill="1" applyBorder="1" applyAlignment="1">
      <alignment horizontal="center"/>
    </xf>
    <xf numFmtId="0" fontId="21" fillId="2" borderId="71" xfId="0" applyFont="1" applyFill="1" applyBorder="1" applyAlignment="1">
      <alignment horizontal="center"/>
    </xf>
    <xf numFmtId="0" fontId="43" fillId="0" borderId="73" xfId="0" applyFont="1" applyFill="1" applyBorder="1" applyAlignment="1">
      <alignment wrapText="1"/>
    </xf>
    <xf numFmtId="0" fontId="3" fillId="2" borderId="5" xfId="0" applyFont="1" applyFill="1" applyBorder="1"/>
    <xf numFmtId="0" fontId="21" fillId="2" borderId="74" xfId="0" applyFont="1" applyFill="1" applyBorder="1" applyAlignment="1">
      <alignment horizontal="center" wrapText="1"/>
    </xf>
    <xf numFmtId="0" fontId="21" fillId="2" borderId="75" xfId="0" applyFont="1" applyFill="1" applyBorder="1" applyAlignment="1">
      <alignment horizontal="center"/>
    </xf>
    <xf numFmtId="0" fontId="21" fillId="2" borderId="7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2" fontId="34" fillId="2" borderId="2" xfId="0" applyNumberFormat="1" applyFont="1" applyFill="1" applyBorder="1"/>
    <xf numFmtId="0" fontId="44" fillId="2" borderId="8" xfId="0" applyFont="1" applyFill="1" applyBorder="1"/>
    <xf numFmtId="0" fontId="34" fillId="2" borderId="8" xfId="0" applyFont="1" applyFill="1" applyBorder="1"/>
    <xf numFmtId="0" fontId="44" fillId="0" borderId="0" xfId="0" applyFont="1"/>
    <xf numFmtId="0" fontId="3" fillId="0" borderId="0" xfId="0" applyFont="1" applyAlignment="1">
      <alignment vertical="center"/>
    </xf>
    <xf numFmtId="0" fontId="2" fillId="0" borderId="5" xfId="0" applyFont="1" applyBorder="1"/>
    <xf numFmtId="0" fontId="43" fillId="0" borderId="48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vertical="center" wrapText="1"/>
    </xf>
    <xf numFmtId="0" fontId="43" fillId="0" borderId="50" xfId="0" applyFont="1" applyFill="1" applyBorder="1" applyAlignment="1">
      <alignment vertical="center" wrapText="1"/>
    </xf>
    <xf numFmtId="0" fontId="43" fillId="0" borderId="67" xfId="0" applyFont="1" applyFill="1" applyBorder="1" applyAlignment="1">
      <alignment vertical="center" wrapText="1"/>
    </xf>
    <xf numFmtId="0" fontId="43" fillId="0" borderId="68" xfId="0" applyFont="1" applyFill="1" applyBorder="1" applyAlignment="1">
      <alignment vertical="center" wrapText="1"/>
    </xf>
    <xf numFmtId="0" fontId="43" fillId="0" borderId="7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45" fillId="0" borderId="15" xfId="0" applyFont="1" applyBorder="1" applyAlignment="1">
      <alignment wrapText="1"/>
    </xf>
    <xf numFmtId="4" fontId="45" fillId="0" borderId="44" xfId="0" applyNumberFormat="1" applyFont="1" applyFill="1" applyBorder="1"/>
    <xf numFmtId="0" fontId="46" fillId="0" borderId="17" xfId="0" applyFont="1" applyFill="1" applyBorder="1" applyAlignment="1">
      <alignment vertical="center" wrapText="1"/>
    </xf>
    <xf numFmtId="4" fontId="45" fillId="0" borderId="16" xfId="0" applyNumberFormat="1" applyFont="1" applyFill="1" applyBorder="1"/>
    <xf numFmtId="0" fontId="47" fillId="0" borderId="51" xfId="1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9" xfId="0" applyFont="1" applyBorder="1" applyAlignment="1">
      <alignment vertical="center" wrapText="1"/>
    </xf>
    <xf numFmtId="4" fontId="45" fillId="0" borderId="11" xfId="0" applyNumberFormat="1" applyFont="1" applyFill="1" applyBorder="1"/>
    <xf numFmtId="0" fontId="41" fillId="4" borderId="12" xfId="0" applyFont="1" applyFill="1" applyBorder="1" applyAlignment="1">
      <alignment horizontal="center" wrapText="1"/>
    </xf>
    <xf numFmtId="4" fontId="41" fillId="4" borderId="14" xfId="0" applyNumberFormat="1" applyFont="1" applyFill="1" applyBorder="1"/>
    <xf numFmtId="4" fontId="30" fillId="5" borderId="14" xfId="0" applyNumberFormat="1" applyFont="1" applyFill="1" applyBorder="1" applyAlignment="1">
      <alignment horizontal="center" vertical="center"/>
    </xf>
    <xf numFmtId="4" fontId="41" fillId="4" borderId="14" xfId="0" applyNumberFormat="1" applyFont="1" applyFill="1" applyBorder="1" applyAlignment="1">
      <alignment horizontal="right"/>
    </xf>
    <xf numFmtId="0" fontId="45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3" fillId="0" borderId="62" xfId="0" applyFont="1" applyBorder="1"/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19" fillId="4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19" fillId="4" borderId="27" xfId="0" applyNumberFormat="1" applyFont="1" applyFill="1" applyBorder="1" applyAlignment="1">
      <alignment horizontal="center" vertical="center"/>
    </xf>
    <xf numFmtId="4" fontId="19" fillId="4" borderId="0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/>
    <xf numFmtId="4" fontId="20" fillId="4" borderId="2" xfId="0" applyNumberFormat="1" applyFont="1" applyFill="1" applyBorder="1"/>
    <xf numFmtId="4" fontId="19" fillId="4" borderId="55" xfId="0" applyNumberFormat="1" applyFont="1" applyFill="1" applyBorder="1"/>
    <xf numFmtId="4" fontId="19" fillId="4" borderId="1" xfId="0" applyNumberFormat="1" applyFont="1" applyFill="1" applyBorder="1"/>
    <xf numFmtId="4" fontId="19" fillId="4" borderId="1" xfId="0" applyNumberFormat="1" applyFont="1" applyFill="1" applyBorder="1" applyAlignment="1">
      <alignment horizontal="center" vertical="center"/>
    </xf>
    <xf numFmtId="4" fontId="20" fillId="0" borderId="32" xfId="0" applyNumberFormat="1" applyFont="1" applyFill="1" applyBorder="1"/>
    <xf numFmtId="4" fontId="19" fillId="0" borderId="32" xfId="0" applyNumberFormat="1" applyFont="1" applyFill="1" applyBorder="1"/>
    <xf numFmtId="0" fontId="4" fillId="0" borderId="35" xfId="0" applyFont="1" applyBorder="1"/>
    <xf numFmtId="2" fontId="4" fillId="0" borderId="35" xfId="0" applyNumberFormat="1" applyFont="1" applyBorder="1"/>
    <xf numFmtId="4" fontId="21" fillId="0" borderId="42" xfId="0" applyNumberFormat="1" applyFont="1" applyBorder="1"/>
    <xf numFmtId="4" fontId="21" fillId="0" borderId="5" xfId="0" applyNumberFormat="1" applyFont="1" applyBorder="1" applyAlignment="1">
      <alignment horizontal="center"/>
    </xf>
    <xf numFmtId="4" fontId="20" fillId="0" borderId="80" xfId="0" applyNumberFormat="1" applyFont="1" applyFill="1" applyBorder="1"/>
    <xf numFmtId="4" fontId="19" fillId="0" borderId="80" xfId="0" applyNumberFormat="1" applyFont="1" applyFill="1" applyBorder="1"/>
    <xf numFmtId="4" fontId="20" fillId="0" borderId="78" xfId="0" applyNumberFormat="1" applyFont="1" applyFill="1" applyBorder="1"/>
    <xf numFmtId="4" fontId="19" fillId="0" borderId="78" xfId="0" applyNumberFormat="1" applyFont="1" applyFill="1" applyBorder="1"/>
    <xf numFmtId="4" fontId="19" fillId="0" borderId="81" xfId="0" applyNumberFormat="1" applyFont="1" applyFill="1" applyBorder="1"/>
    <xf numFmtId="4" fontId="19" fillId="0" borderId="61" xfId="0" applyNumberFormat="1" applyFont="1" applyFill="1" applyBorder="1"/>
    <xf numFmtId="4" fontId="19" fillId="0" borderId="79" xfId="0" applyNumberFormat="1" applyFont="1" applyFill="1" applyBorder="1"/>
    <xf numFmtId="4" fontId="19" fillId="0" borderId="82" xfId="0" applyNumberFormat="1" applyFont="1" applyFill="1" applyBorder="1" applyAlignment="1">
      <alignment horizontal="center" vertical="center"/>
    </xf>
    <xf numFmtId="4" fontId="19" fillId="0" borderId="70" xfId="0" applyNumberFormat="1" applyFont="1" applyFill="1" applyBorder="1" applyAlignment="1">
      <alignment horizontal="center" vertical="center"/>
    </xf>
    <xf numFmtId="4" fontId="19" fillId="0" borderId="83" xfId="0" applyNumberFormat="1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vertical="center" wrapText="1"/>
    </xf>
    <xf numFmtId="4" fontId="20" fillId="0" borderId="84" xfId="0" applyNumberFormat="1" applyFont="1" applyFill="1" applyBorder="1"/>
    <xf numFmtId="4" fontId="20" fillId="0" borderId="77" xfId="0" applyNumberFormat="1" applyFont="1" applyFill="1" applyBorder="1"/>
    <xf numFmtId="4" fontId="20" fillId="0" borderId="85" xfId="0" applyNumberFormat="1" applyFont="1" applyFill="1" applyBorder="1"/>
    <xf numFmtId="0" fontId="10" fillId="0" borderId="44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20" fillId="4" borderId="2" xfId="0" applyFont="1" applyFill="1" applyBorder="1" applyAlignment="1">
      <alignment horizontal="center" wrapText="1"/>
    </xf>
    <xf numFmtId="4" fontId="20" fillId="4" borderId="1" xfId="0" applyNumberFormat="1" applyFont="1" applyFill="1" applyBorder="1" applyAlignment="1">
      <alignment horizontal="center"/>
    </xf>
    <xf numFmtId="4" fontId="7" fillId="5" borderId="11" xfId="0" applyNumberFormat="1" applyFont="1" applyFill="1" applyBorder="1" applyAlignment="1">
      <alignment horizontal="center"/>
    </xf>
    <xf numFmtId="4" fontId="20" fillId="0" borderId="52" xfId="0" applyNumberFormat="1" applyFont="1" applyFill="1" applyBorder="1" applyAlignment="1">
      <alignment horizontal="center"/>
    </xf>
    <xf numFmtId="4" fontId="20" fillId="0" borderId="33" xfId="0" applyNumberFormat="1" applyFont="1" applyFill="1" applyBorder="1" applyAlignment="1">
      <alignment horizontal="center"/>
    </xf>
    <xf numFmtId="4" fontId="20" fillId="0" borderId="53" xfId="0" applyNumberFormat="1" applyFont="1" applyFill="1" applyBorder="1" applyAlignment="1">
      <alignment horizontal="center"/>
    </xf>
    <xf numFmtId="4" fontId="20" fillId="0" borderId="81" xfId="0" applyNumberFormat="1" applyFont="1" applyFill="1" applyBorder="1" applyAlignment="1">
      <alignment horizontal="center"/>
    </xf>
    <xf numFmtId="4" fontId="20" fillId="0" borderId="61" xfId="0" applyNumberFormat="1" applyFont="1" applyFill="1" applyBorder="1" applyAlignment="1">
      <alignment horizontal="center"/>
    </xf>
    <xf numFmtId="4" fontId="20" fillId="0" borderId="79" xfId="0" applyNumberFormat="1" applyFont="1" applyFill="1" applyBorder="1" applyAlignment="1">
      <alignment horizontal="center"/>
    </xf>
    <xf numFmtId="4" fontId="20" fillId="0" borderId="84" xfId="0" applyNumberFormat="1" applyFont="1" applyFill="1" applyBorder="1" applyAlignment="1">
      <alignment horizontal="center"/>
    </xf>
    <xf numFmtId="4" fontId="20" fillId="0" borderId="77" xfId="0" applyNumberFormat="1" applyFont="1" applyFill="1" applyBorder="1" applyAlignment="1">
      <alignment horizontal="center"/>
    </xf>
    <xf numFmtId="4" fontId="20" fillId="0" borderId="85" xfId="0" applyNumberFormat="1" applyFont="1" applyFill="1" applyBorder="1" applyAlignment="1">
      <alignment horizontal="center"/>
    </xf>
    <xf numFmtId="4" fontId="9" fillId="5" borderId="11" xfId="0" applyNumberFormat="1" applyFont="1" applyFill="1" applyBorder="1"/>
    <xf numFmtId="4" fontId="9" fillId="5" borderId="8" xfId="0" applyNumberFormat="1" applyFont="1" applyFill="1" applyBorder="1"/>
    <xf numFmtId="4" fontId="9" fillId="5" borderId="11" xfId="0" applyNumberFormat="1" applyFont="1" applyFill="1" applyBorder="1" applyAlignment="1">
      <alignment horizontal="right"/>
    </xf>
    <xf numFmtId="4" fontId="20" fillId="0" borderId="81" xfId="0" applyNumberFormat="1" applyFont="1" applyFill="1" applyBorder="1"/>
    <xf numFmtId="4" fontId="20" fillId="0" borderId="61" xfId="0" applyNumberFormat="1" applyFont="1" applyFill="1" applyBorder="1"/>
    <xf numFmtId="4" fontId="20" fillId="0" borderId="79" xfId="0" applyNumberFormat="1" applyFont="1" applyFill="1" applyBorder="1"/>
    <xf numFmtId="4" fontId="20" fillId="0" borderId="82" xfId="0" applyNumberFormat="1" applyFont="1" applyFill="1" applyBorder="1"/>
    <xf numFmtId="4" fontId="20" fillId="0" borderId="70" xfId="0" applyNumberFormat="1" applyFont="1" applyFill="1" applyBorder="1"/>
    <xf numFmtId="4" fontId="20" fillId="0" borderId="83" xfId="0" applyNumberFormat="1" applyFont="1" applyFill="1" applyBorder="1"/>
    <xf numFmtId="4" fontId="5" fillId="0" borderId="11" xfId="0" applyNumberFormat="1" applyFont="1" applyFill="1" applyBorder="1"/>
    <xf numFmtId="4" fontId="5" fillId="0" borderId="9" xfId="0" applyNumberFormat="1" applyFont="1" applyFill="1" applyBorder="1"/>
    <xf numFmtId="4" fontId="38" fillId="0" borderId="11" xfId="0" applyNumberFormat="1" applyFont="1" applyFill="1" applyBorder="1"/>
    <xf numFmtId="4" fontId="5" fillId="0" borderId="5" xfId="0" applyNumberFormat="1" applyFont="1" applyFill="1" applyBorder="1"/>
    <xf numFmtId="4" fontId="5" fillId="0" borderId="0" xfId="0" applyNumberFormat="1" applyFont="1" applyFill="1" applyBorder="1"/>
    <xf numFmtId="4" fontId="38" fillId="0" borderId="1" xfId="0" applyNumberFormat="1" applyFont="1" applyFill="1" applyBorder="1"/>
    <xf numFmtId="4" fontId="5" fillId="0" borderId="32" xfId="0" applyNumberFormat="1" applyFont="1" applyFill="1" applyBorder="1"/>
    <xf numFmtId="4" fontId="38" fillId="0" borderId="6" xfId="0" applyNumberFormat="1" applyFont="1" applyFill="1" applyBorder="1"/>
    <xf numFmtId="4" fontId="38" fillId="0" borderId="61" xfId="0" applyNumberFormat="1" applyFont="1" applyFill="1" applyBorder="1"/>
    <xf numFmtId="4" fontId="38" fillId="0" borderId="8" xfId="0" applyNumberFormat="1" applyFont="1" applyFill="1" applyBorder="1"/>
    <xf numFmtId="4" fontId="38" fillId="0" borderId="18" xfId="0" applyNumberFormat="1" applyFont="1" applyFill="1" applyBorder="1"/>
    <xf numFmtId="4" fontId="9" fillId="5" borderId="27" xfId="0" applyNumberFormat="1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 wrapText="1"/>
    </xf>
    <xf numFmtId="2" fontId="30" fillId="4" borderId="14" xfId="0" applyNumberFormat="1" applyFont="1" applyFill="1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/>
    </xf>
    <xf numFmtId="2" fontId="27" fillId="0" borderId="8" xfId="0" applyNumberFormat="1" applyFont="1" applyFill="1" applyBorder="1" applyAlignment="1">
      <alignment horizontal="center"/>
    </xf>
    <xf numFmtId="2" fontId="27" fillId="4" borderId="12" xfId="0" applyNumberFormat="1" applyFont="1" applyFill="1" applyBorder="1" applyAlignment="1">
      <alignment horizontal="center" vertical="center"/>
    </xf>
    <xf numFmtId="0" fontId="43" fillId="0" borderId="82" xfId="0" applyFont="1" applyBorder="1" applyAlignment="1">
      <alignment wrapText="1"/>
    </xf>
    <xf numFmtId="0" fontId="43" fillId="0" borderId="67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0" borderId="1" xfId="0" applyFont="1" applyFill="1" applyBorder="1"/>
    <xf numFmtId="0" fontId="5" fillId="0" borderId="5" xfId="0" applyFont="1" applyFill="1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left"/>
    </xf>
    <xf numFmtId="0" fontId="24" fillId="0" borderId="4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37" fillId="4" borderId="5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4" fontId="9" fillId="0" borderId="16" xfId="1" applyNumberFormat="1" applyFont="1" applyFill="1" applyBorder="1"/>
    <xf numFmtId="4" fontId="9" fillId="0" borderId="18" xfId="1" applyNumberFormat="1" applyFont="1" applyFill="1" applyBorder="1"/>
    <xf numFmtId="4" fontId="15" fillId="0" borderId="14" xfId="1" applyNumberFormat="1" applyFont="1" applyFill="1" applyBorder="1" applyAlignment="1">
      <alignment horizontal="center" vertical="center" wrapText="1"/>
    </xf>
    <xf numFmtId="4" fontId="9" fillId="0" borderId="14" xfId="1" applyNumberFormat="1" applyFont="1" applyFill="1" applyBorder="1"/>
    <xf numFmtId="4" fontId="26" fillId="0" borderId="44" xfId="0" applyNumberFormat="1" applyFont="1" applyFill="1" applyBorder="1"/>
    <xf numFmtId="4" fontId="26" fillId="0" borderId="48" xfId="0" applyNumberFormat="1" applyFont="1" applyFill="1" applyBorder="1"/>
    <xf numFmtId="4" fontId="26" fillId="0" borderId="50" xfId="0" applyNumberFormat="1" applyFont="1" applyFill="1" applyBorder="1"/>
    <xf numFmtId="4" fontId="26" fillId="0" borderId="16" xfId="0" applyNumberFormat="1" applyFont="1" applyFill="1" applyBorder="1"/>
    <xf numFmtId="4" fontId="7" fillId="0" borderId="18" xfId="1" applyNumberFormat="1" applyFont="1" applyFill="1" applyBorder="1"/>
    <xf numFmtId="4" fontId="26" fillId="0" borderId="44" xfId="0" applyNumberFormat="1" applyFont="1" applyFill="1" applyBorder="1" applyAlignment="1">
      <alignment horizontal="right"/>
    </xf>
    <xf numFmtId="4" fontId="26" fillId="0" borderId="18" xfId="0" applyNumberFormat="1" applyFont="1" applyFill="1" applyBorder="1" applyAlignment="1">
      <alignment horizontal="right"/>
    </xf>
    <xf numFmtId="4" fontId="26" fillId="0" borderId="16" xfId="0" applyNumberFormat="1" applyFont="1" applyFill="1" applyBorder="1" applyAlignment="1">
      <alignment horizontal="right"/>
    </xf>
    <xf numFmtId="4" fontId="5" fillId="0" borderId="44" xfId="0" applyNumberFormat="1" applyFont="1" applyFill="1" applyBorder="1"/>
    <xf numFmtId="4" fontId="5" fillId="0" borderId="16" xfId="0" applyNumberFormat="1" applyFont="1" applyFill="1" applyBorder="1"/>
    <xf numFmtId="4" fontId="2" fillId="0" borderId="16" xfId="0" applyNumberFormat="1" applyFont="1" applyFill="1" applyBorder="1"/>
    <xf numFmtId="0" fontId="9" fillId="0" borderId="30" xfId="0" applyFont="1" applyFill="1" applyBorder="1" applyAlignment="1">
      <alignment horizontal="right" wrapText="1"/>
    </xf>
    <xf numFmtId="4" fontId="9" fillId="0" borderId="30" xfId="1" applyNumberFormat="1" applyFont="1" applyFill="1" applyBorder="1"/>
    <xf numFmtId="4" fontId="9" fillId="0" borderId="36" xfId="1" applyNumberFormat="1" applyFont="1" applyFill="1" applyBorder="1"/>
    <xf numFmtId="4" fontId="9" fillId="0" borderId="60" xfId="1" applyNumberFormat="1" applyFont="1" applyFill="1" applyBorder="1"/>
    <xf numFmtId="4" fontId="9" fillId="0" borderId="33" xfId="1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" fontId="21" fillId="0" borderId="27" xfId="0" applyNumberFormat="1" applyFont="1" applyFill="1" applyBorder="1" applyAlignment="1">
      <alignment horizontal="center" vertical="center"/>
    </xf>
    <xf numFmtId="2" fontId="21" fillId="0" borderId="66" xfId="0" applyNumberFormat="1" applyFont="1" applyFill="1" applyBorder="1"/>
    <xf numFmtId="2" fontId="21" fillId="0" borderId="47" xfId="0" applyNumberFormat="1" applyFont="1" applyFill="1" applyBorder="1"/>
    <xf numFmtId="0" fontId="21" fillId="0" borderId="30" xfId="0" applyFont="1" applyFill="1" applyBorder="1"/>
    <xf numFmtId="0" fontId="21" fillId="0" borderId="15" xfId="0" applyFont="1" applyFill="1" applyBorder="1"/>
    <xf numFmtId="2" fontId="21" fillId="0" borderId="33" xfId="0" applyNumberFormat="1" applyFont="1" applyFill="1" applyBorder="1"/>
    <xf numFmtId="0" fontId="43" fillId="0" borderId="33" xfId="0" applyFont="1" applyFill="1" applyBorder="1"/>
    <xf numFmtId="0" fontId="21" fillId="0" borderId="33" xfId="0" applyFont="1" applyFill="1" applyBorder="1"/>
    <xf numFmtId="0" fontId="43" fillId="0" borderId="56" xfId="0" applyFont="1" applyFill="1" applyBorder="1"/>
    <xf numFmtId="0" fontId="43" fillId="0" borderId="60" xfId="0" applyFont="1" applyFill="1" applyBorder="1"/>
    <xf numFmtId="0" fontId="43" fillId="0" borderId="50" xfId="0" applyFont="1" applyFill="1" applyBorder="1"/>
    <xf numFmtId="0" fontId="43" fillId="0" borderId="30" xfId="0" applyFont="1" applyFill="1" applyBorder="1"/>
    <xf numFmtId="2" fontId="21" fillId="0" borderId="30" xfId="0" applyNumberFormat="1" applyFont="1" applyFill="1" applyBorder="1"/>
    <xf numFmtId="2" fontId="43" fillId="0" borderId="33" xfId="0" applyNumberFormat="1" applyFont="1" applyFill="1" applyBorder="1" applyAlignment="1"/>
    <xf numFmtId="0" fontId="21" fillId="0" borderId="66" xfId="0" applyFont="1" applyFill="1" applyBorder="1"/>
  </cellXfs>
  <cellStyles count="3">
    <cellStyle name="Excel Built-in 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Desktop/&#1060;&#1051;&#1045;&#1064;&#1050;&#1040;/&#1056;&#1040;&#1041;&#1054;&#1058;&#1040;/&#1041;&#1102;&#1076;&#1078;&#1077;&#1090;&#1099;%20&#8212;%20&#1082;&#1086;&#1087;&#1080;&#1103;/&#1058;&#1072;&#1088;&#1080;&#1092;&#1099;,%20&#1054;&#1044;&#1053;,%20&#1079;&#1087;&#1083;/&#1047;&#1055;&#1051;%20&#1080;&#1085;&#1076;&#1077;&#1082;&#1089;&#1072;&#1094;&#1080;&#1103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\Users\Users\AppData\Roaming\Microsoft\Excel\&#1058;&#1072;&#1088;&#1080;&#1092;&#1099;%20&#1074;%20&#1088;&#1072;&#1079;&#1088;&#1072;&#1073;&#1086;&#1090;&#1082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Desktop/&#1060;&#1051;&#1045;&#1064;&#1050;&#1040;/&#1056;&#1040;&#1041;&#1054;&#1058;&#1040;/&#1041;&#1102;&#1076;&#1078;&#1077;&#1090;&#1099;%20&#8212;%20&#1082;&#1086;&#1087;&#1080;&#1103;/&#1058;&#1072;&#1088;&#1080;&#1092;&#1099;,%20&#1054;&#1044;&#1053;,%20&#1079;&#1087;&#1083;/&#1054;&#1044;&#1053;%20&#1076;&#1083;&#1103;%20&#1082;&#1074;&#1080;&#1090;&#1072;&#1085;&#1094;&#1080;&#1081;%20(&#1092;&#1086;&#1088;&#1084;&#1072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\Users\Users\AppData\Roaming\Microsoft\Excel\&#1058;&#1072;&#1088;&#1080;&#1092;&#1099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(фот )"/>
      <sheetName val="индексация Перелета"/>
      <sheetName val="2019-2021 новые дома"/>
      <sheetName val="Лукашевича дл ТФ"/>
      <sheetName val="2019 (фот ) "/>
      <sheetName val="2018 (фот )"/>
      <sheetName val="2017 (фот изм)"/>
      <sheetName val="яковл 2018"/>
      <sheetName val="2017"/>
      <sheetName val="красный путь 131"/>
      <sheetName val="2017 лук"/>
      <sheetName val="2017 (пер)"/>
      <sheetName val="аварийка  с налогом"/>
      <sheetName val="аварийка без налога"/>
      <sheetName val="аварийка без налога (2)"/>
      <sheetName val="Лист1"/>
      <sheetName val="2017 орд13.1"/>
      <sheetName val="ЯК 2"/>
      <sheetName val="Лист2"/>
      <sheetName val="9 этажка"/>
      <sheetName val="новые тарифы"/>
      <sheetName val="новые тарифы (2)"/>
      <sheetName val="Лист3"/>
      <sheetName val="Лист4"/>
    </sheetNames>
    <sheetDataSet>
      <sheetData sheetId="0">
        <row r="7">
          <cell r="V7">
            <v>1.52</v>
          </cell>
        </row>
        <row r="8">
          <cell r="V8">
            <v>0.55000000000000004</v>
          </cell>
        </row>
        <row r="9">
          <cell r="V9">
            <v>1.6</v>
          </cell>
        </row>
        <row r="10">
          <cell r="V10">
            <v>0.55000000000000004</v>
          </cell>
        </row>
        <row r="36">
          <cell r="V36">
            <v>3.1</v>
          </cell>
        </row>
        <row r="37">
          <cell r="V37">
            <v>1.88</v>
          </cell>
        </row>
        <row r="39">
          <cell r="V39">
            <v>1.3</v>
          </cell>
        </row>
        <row r="40">
          <cell r="V40">
            <v>0.73</v>
          </cell>
        </row>
        <row r="65">
          <cell r="V65">
            <v>1.95</v>
          </cell>
        </row>
      </sheetData>
      <sheetData sheetId="1">
        <row r="8">
          <cell r="Y8">
            <v>2000</v>
          </cell>
        </row>
      </sheetData>
      <sheetData sheetId="2">
        <row r="15">
          <cell r="K15">
            <v>2.1</v>
          </cell>
        </row>
      </sheetData>
      <sheetData sheetId="3"/>
      <sheetData sheetId="4">
        <row r="32">
          <cell r="V32">
            <v>2.39</v>
          </cell>
        </row>
        <row r="33">
          <cell r="V33">
            <v>0.32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72">
          <cell r="K172">
            <v>1.93</v>
          </cell>
        </row>
      </sheetData>
      <sheetData sheetId="21"/>
      <sheetData sheetId="22"/>
      <sheetData sheetId="23">
        <row r="14">
          <cell r="J14">
            <v>62.570000000000164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-ти этажка"/>
      <sheetName val="новый (2017)"/>
      <sheetName val="новый (2017) 2"/>
      <sheetName val="новый (2017) 3"/>
      <sheetName val="новый (2017) 4"/>
      <sheetName val="новый (2017) 5"/>
      <sheetName val="новый (2017) 6"/>
      <sheetName val="новый (2017) 7"/>
      <sheetName val="новый (2017) 8"/>
      <sheetName val="новый (2019) 9 (сов.дома)"/>
      <sheetName val="новый (2019) 9"/>
      <sheetName val="новый (2017) 9"/>
      <sheetName val="новый (2017) 10"/>
      <sheetName val="новый (2017) 11"/>
      <sheetName val="Волгоград 32Б"/>
      <sheetName val="Волгр 40"/>
      <sheetName val="Волгр 44"/>
      <sheetName val="новый д4"/>
      <sheetName val="расчет"/>
      <sheetName val="новый нт20"/>
      <sheetName val="новый к 12.2 (2017)"/>
      <sheetName val="новый средний"/>
      <sheetName val="новый (2018) Л9"/>
      <sheetName val="новый (2018) Брат "/>
      <sheetName val="новый (2018) 16ВГ"/>
      <sheetName val="новый (2018) А2"/>
      <sheetName val="новый к 105"/>
      <sheetName val="новый к 107"/>
      <sheetName val="новый к 107 (2)"/>
      <sheetName val="новый з 2а"/>
      <sheetName val="кр.91"/>
      <sheetName val="новый "/>
      <sheetName val="новый ОР"/>
      <sheetName val="Рабиновича 2019"/>
      <sheetName val="конева 2019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2">
          <cell r="D12">
            <v>0.30000000000000004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>
        <row r="28">
          <cell r="B28" t="str">
            <v>Инвентарь,спецодежда,моющие средства и пр.</v>
          </cell>
        </row>
      </sheetData>
      <sheetData sheetId="20" refreshError="1"/>
      <sheetData sheetId="21">
        <row r="14">
          <cell r="G14">
            <v>4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8">
          <cell r="D18">
            <v>0.8</v>
          </cell>
        </row>
      </sheetData>
      <sheetData sheetId="28" refreshError="1"/>
      <sheetData sheetId="29" refreshError="1"/>
      <sheetData sheetId="30" refreshError="1"/>
      <sheetData sheetId="31">
        <row r="15">
          <cell r="C15">
            <v>0.38</v>
          </cell>
        </row>
      </sheetData>
      <sheetData sheetId="32" refreshError="1"/>
      <sheetData sheetId="33">
        <row r="10">
          <cell r="D10">
            <v>3152.7</v>
          </cell>
        </row>
      </sheetData>
      <sheetData sheetId="34">
        <row r="16">
          <cell r="F16">
            <v>0.6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Н Ордж. 1ая (01-06)"/>
      <sheetName val="ОДН Ордж. 1ая (07-12) (2)"/>
      <sheetName val="ОДН Ордж. 1ая (07.18)"/>
      <sheetName val="ОДН Ордж 2ая  (01-06)"/>
      <sheetName val="ОДН Ордж 2ая  (07-12)"/>
      <sheetName val="ОДН Ордж 2ая  (07.18)"/>
      <sheetName val="ОДН Волхов. (01-06) (2)"/>
      <sheetName val="ОДН Волхов. (01-06)"/>
      <sheetName val="ОДН Волхов. (07-12)"/>
      <sheetName val="ОДН Волхов. (07.18)"/>
      <sheetName val="ОДН Добр. (01-06)"/>
      <sheetName val="ОДН Добр. (01-06) (2)"/>
      <sheetName val="ОДН Добр. (07-12)"/>
      <sheetName val="ОДН Добр. (07.18)"/>
      <sheetName val="ОДН Рабинов. (01-06)"/>
      <sheetName val="ОДН Рабинов. (01-06) (2)"/>
      <sheetName val="ОДН Рабинов. (07-12)"/>
      <sheetName val="ОДН Рабинов. (07.18)"/>
      <sheetName val="ОДН Яковлев (01-06) (РТС)"/>
      <sheetName val="ОДН Яковлев (01-06)"/>
      <sheetName val="ОДН Яковлев (07-12)"/>
      <sheetName val="ОДН Яковлев (07.18)"/>
      <sheetName val="ОДН Перелета (01-06)"/>
      <sheetName val="ОДН Перелета (01-06) (для расч)"/>
      <sheetName val="ОДН Перелета (07-12)"/>
      <sheetName val="ОДН Перелета (07.18)"/>
      <sheetName val="ОДН Лукаш. (01-06)"/>
      <sheetName val="ОДН Лукаш. (07-12)"/>
      <sheetName val="ОДН Лукаш. (07.18)"/>
      <sheetName val="ОДН Средняя 7 (07-12) "/>
      <sheetName val="ОДН Средняя 7 (07.18)"/>
      <sheetName val="ОДН Кр путь. (07-12) "/>
      <sheetName val="Лист1"/>
      <sheetName val="ОДН . (2017)"/>
      <sheetName val="ордж кв.127"/>
      <sheetName val="ОДН Новая. (07-12) (2)"/>
      <sheetName val="ОДН Новая. жук"/>
      <sheetName val="ОДН лев.бер (07-12)"/>
      <sheetName val="ОДН свод с 01.07.18"/>
      <sheetName val="ОДН Ордж. 1ая (07-12)"/>
      <sheetName val="ОДН Добр 4. (07-12)"/>
      <sheetName val="ОДН Ордж. 1ая (01.19-01.20) "/>
      <sheetName val="ОДН Ордж 2ая  (01.19-01.20) "/>
      <sheetName val="ОДН Волхов. (01.19-01.20)"/>
      <sheetName val="ОДН Добр. (07.18-01.20)"/>
      <sheetName val="ОДН Рабинов. (01.19-01.20)"/>
      <sheetName val="ОДН Яковлев (01.19-01.20) "/>
      <sheetName val="ОДН Перелета (01.19-01.20)"/>
      <sheetName val="ОДН Средняя 7 (01.19-01.20) "/>
      <sheetName val="ОДН лев.бер (07-12)-01,06.19"/>
      <sheetName val="ОДН Ордж к.1 (01.19-01.20) "/>
    </sheetNames>
    <sheetDataSet>
      <sheetData sheetId="0"/>
      <sheetData sheetId="1"/>
      <sheetData sheetId="2"/>
      <sheetData sheetId="3">
        <row r="100">
          <cell r="H100">
            <v>2.2785791181634409</v>
          </cell>
        </row>
      </sheetData>
      <sheetData sheetId="4"/>
      <sheetData sheetId="5"/>
      <sheetData sheetId="6"/>
      <sheetData sheetId="7">
        <row r="105">
          <cell r="H105">
            <v>1.7273286573784477</v>
          </cell>
        </row>
      </sheetData>
      <sheetData sheetId="8"/>
      <sheetData sheetId="9"/>
      <sheetData sheetId="10"/>
      <sheetData sheetId="11"/>
      <sheetData sheetId="12">
        <row r="83">
          <cell r="H83">
            <v>2.3325043891815009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1">
          <cell r="H81">
            <v>1.3175827294359697</v>
          </cell>
        </row>
      </sheetData>
      <sheetData sheetId="22"/>
      <sheetData sheetId="23">
        <row r="22">
          <cell r="H22">
            <v>1.5336696644000878</v>
          </cell>
        </row>
      </sheetData>
      <sheetData sheetId="24"/>
      <sheetData sheetId="25"/>
      <sheetData sheetId="26">
        <row r="49">
          <cell r="H49">
            <v>2.1298947160653618</v>
          </cell>
        </row>
      </sheetData>
      <sheetData sheetId="27"/>
      <sheetData sheetId="28"/>
      <sheetData sheetId="29">
        <row r="22">
          <cell r="H22">
            <v>1.5336696644000878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14">
          <cell r="D14">
            <v>2571.6289000000002</v>
          </cell>
        </row>
      </sheetData>
      <sheetData sheetId="38">
        <row r="17">
          <cell r="H17">
            <v>0.92001575383094381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олоховстроя нов. (2)"/>
      <sheetName val="Волоховстроя нов."/>
      <sheetName val="Рабиновича новый"/>
      <sheetName val="Яковлева новый"/>
      <sheetName val="Добров. новый "/>
      <sheetName val="Орджон.  новый (2)"/>
      <sheetName val="Орджон.  новый"/>
      <sheetName val="Лукашевича новый"/>
      <sheetName val="Красный путь 131 тариф"/>
      <sheetName val="Перелета новый"/>
      <sheetName val="новый средний"/>
    </sheetNames>
    <sheetDataSet>
      <sheetData sheetId="0" refreshError="1"/>
      <sheetData sheetId="1">
        <row r="31">
          <cell r="A31" t="str">
            <v>ОДН</v>
          </cell>
        </row>
        <row r="32">
          <cell r="A32" t="str">
            <v>ИТОГО с ОДН</v>
          </cell>
        </row>
      </sheetData>
      <sheetData sheetId="2">
        <row r="29">
          <cell r="B29" t="str">
            <v>Плата за управление,содеражание и ремонт жилого помещения всего</v>
          </cell>
        </row>
        <row r="31">
          <cell r="B31" t="str">
            <v>ИТОГО с ОДН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topLeftCell="A24" zoomScale="68" zoomScaleNormal="68" workbookViewId="0">
      <selection activeCell="N34" sqref="N34"/>
    </sheetView>
  </sheetViews>
  <sheetFormatPr defaultColWidth="9.140625" defaultRowHeight="12.75" outlineLevelCol="1"/>
  <cols>
    <col min="1" max="1" width="3.28515625" style="1" customWidth="1"/>
    <col min="2" max="2" width="60" style="1" customWidth="1"/>
    <col min="3" max="3" width="13.85546875" style="1" hidden="1" customWidth="1"/>
    <col min="4" max="4" width="12.140625" style="1" hidden="1" customWidth="1"/>
    <col min="5" max="5" width="23" style="1" hidden="1" customWidth="1" outlineLevel="1"/>
    <col min="6" max="6" width="25.42578125" style="4" hidden="1" customWidth="1"/>
    <col min="7" max="7" width="22.85546875" style="4" customWidth="1"/>
    <col min="8" max="8" width="18.140625" style="4" hidden="1" customWidth="1"/>
    <col min="9" max="9" width="12.5703125" style="4" customWidth="1"/>
    <col min="10" max="11" width="9.140625" style="4"/>
    <col min="12" max="16384" width="9.140625" style="1"/>
  </cols>
  <sheetData>
    <row r="1" spans="1:23" hidden="1">
      <c r="E1" s="10"/>
    </row>
    <row r="2" spans="1:23" hidden="1">
      <c r="E2" s="466" t="s">
        <v>15</v>
      </c>
      <c r="F2" s="466"/>
    </row>
    <row r="3" spans="1:23" hidden="1">
      <c r="E3" s="467"/>
      <c r="F3" s="467"/>
    </row>
    <row r="4" spans="1:23" hidden="1">
      <c r="E4" s="10"/>
      <c r="F4" s="11"/>
    </row>
    <row r="5" spans="1:23" ht="19.5" customHeight="1">
      <c r="B5" s="451" t="s">
        <v>0</v>
      </c>
      <c r="C5" s="451"/>
      <c r="D5" s="451"/>
      <c r="E5" s="451"/>
      <c r="F5" s="451"/>
      <c r="G5" s="451"/>
    </row>
    <row r="6" spans="1:23" ht="23.25" customHeight="1">
      <c r="B6" s="452" t="s">
        <v>16</v>
      </c>
      <c r="C6" s="452"/>
      <c r="D6" s="452"/>
      <c r="E6" s="452"/>
      <c r="F6" s="452"/>
      <c r="G6" s="452"/>
    </row>
    <row r="7" spans="1:23" ht="15.75" customHeight="1">
      <c r="B7" s="452" t="s">
        <v>41</v>
      </c>
      <c r="C7" s="452"/>
      <c r="D7" s="452"/>
      <c r="E7" s="452"/>
      <c r="F7" s="452"/>
      <c r="G7" s="452"/>
    </row>
    <row r="8" spans="1:23" ht="15.75" customHeight="1">
      <c r="B8" s="453" t="s">
        <v>17</v>
      </c>
      <c r="C8" s="453"/>
      <c r="D8" s="453"/>
      <c r="E8" s="453"/>
      <c r="F8" s="453"/>
      <c r="G8" s="453"/>
    </row>
    <row r="9" spans="1:23" ht="15.75" customHeight="1" thickBot="1">
      <c r="B9" s="5"/>
      <c r="C9" s="5"/>
      <c r="D9" s="5"/>
      <c r="E9" s="5"/>
    </row>
    <row r="10" spans="1:23" ht="15.75" customHeight="1">
      <c r="B10" s="480" t="s">
        <v>1</v>
      </c>
      <c r="C10" s="482" t="s">
        <v>18</v>
      </c>
      <c r="D10" s="483"/>
      <c r="E10" s="484"/>
      <c r="F10" s="491" t="s">
        <v>18</v>
      </c>
      <c r="G10" s="491" t="s">
        <v>18</v>
      </c>
    </row>
    <row r="11" spans="1:23" ht="15.75" customHeight="1">
      <c r="B11" s="481"/>
      <c r="C11" s="485"/>
      <c r="D11" s="486"/>
      <c r="E11" s="487"/>
      <c r="F11" s="492"/>
      <c r="G11" s="492"/>
    </row>
    <row r="12" spans="1:23" ht="108" customHeight="1" thickBot="1">
      <c r="B12" s="481"/>
      <c r="C12" s="488"/>
      <c r="D12" s="489"/>
      <c r="E12" s="490"/>
      <c r="F12" s="493"/>
      <c r="G12" s="493"/>
    </row>
    <row r="13" spans="1:23" ht="12.75" hidden="1" customHeight="1" thickBot="1">
      <c r="B13" s="12"/>
      <c r="C13" s="13"/>
      <c r="D13" s="14"/>
      <c r="E13" s="15"/>
      <c r="F13" s="16"/>
    </row>
    <row r="14" spans="1:23" ht="39" customHeight="1" thickBot="1">
      <c r="B14" s="17" t="s">
        <v>3</v>
      </c>
      <c r="C14" s="18" t="s">
        <v>4</v>
      </c>
      <c r="D14" s="19" t="s">
        <v>19</v>
      </c>
      <c r="E14" s="20"/>
      <c r="F14" s="21" t="s">
        <v>20</v>
      </c>
      <c r="G14" s="21" t="s">
        <v>40</v>
      </c>
      <c r="H14" s="21" t="s">
        <v>21</v>
      </c>
    </row>
    <row r="15" spans="1:23" ht="21" customHeight="1">
      <c r="B15" s="22" t="s">
        <v>7</v>
      </c>
      <c r="C15" s="23">
        <v>3.7</v>
      </c>
      <c r="D15" s="24">
        <f>+E15-C15</f>
        <v>-3.7</v>
      </c>
      <c r="E15" s="25"/>
      <c r="F15" s="26">
        <v>4</v>
      </c>
      <c r="G15" s="547">
        <v>4.4000000000000004</v>
      </c>
      <c r="H15" s="27" t="e">
        <f>+G15-#REF!</f>
        <v>#REF!</v>
      </c>
    </row>
    <row r="16" spans="1:23" s="4" customFormat="1" ht="32.25" customHeight="1">
      <c r="A16" s="1"/>
      <c r="B16" s="28" t="s">
        <v>22</v>
      </c>
      <c r="C16" s="29">
        <v>0.1</v>
      </c>
      <c r="D16" s="30"/>
      <c r="E16" s="31"/>
      <c r="F16" s="32">
        <v>0.15</v>
      </c>
      <c r="G16" s="548">
        <v>0.19</v>
      </c>
      <c r="H16" s="33" t="e">
        <f>+G16-#REF!</f>
        <v>#REF!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4" customFormat="1" ht="45" customHeight="1">
      <c r="A17" s="1"/>
      <c r="B17" s="28" t="s">
        <v>23</v>
      </c>
      <c r="C17" s="29">
        <v>1.46</v>
      </c>
      <c r="D17" s="30"/>
      <c r="E17" s="31"/>
      <c r="F17" s="32">
        <f>+'[1]новые тарифы'!$K$172</f>
        <v>1.93</v>
      </c>
      <c r="G17" s="548">
        <v>1.3</v>
      </c>
      <c r="H17" s="33" t="e">
        <f>+G17-#REF!</f>
        <v>#REF!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4" customFormat="1" ht="41.25" customHeight="1">
      <c r="A18" s="1"/>
      <c r="B18" s="22" t="s">
        <v>24</v>
      </c>
      <c r="C18" s="23">
        <v>1.33</v>
      </c>
      <c r="D18" s="34">
        <v>0.18</v>
      </c>
      <c r="E18" s="25"/>
      <c r="F18" s="26">
        <f>+'[1]новые тарифы'!$K$171</f>
        <v>0</v>
      </c>
      <c r="G18" s="547">
        <v>1.8</v>
      </c>
      <c r="H18" s="33" t="e">
        <f>+G18-#REF!</f>
        <v>#REF!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4" customFormat="1" ht="34.5" customHeight="1">
      <c r="A19" s="1"/>
      <c r="B19" s="28" t="s">
        <v>25</v>
      </c>
      <c r="C19" s="29">
        <v>1.6</v>
      </c>
      <c r="D19" s="35">
        <v>0.15</v>
      </c>
      <c r="E19" s="31"/>
      <c r="F19" s="32">
        <f>+'[1]новые тарифы'!$K$170</f>
        <v>0</v>
      </c>
      <c r="G19" s="32">
        <v>2.2000000000000002</v>
      </c>
      <c r="H19" s="33" t="e">
        <f>+G19-#REF!</f>
        <v>#REF!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4" customFormat="1" ht="34.5" customHeight="1">
      <c r="A20" s="1"/>
      <c r="B20" s="28" t="s">
        <v>26</v>
      </c>
      <c r="C20" s="29"/>
      <c r="D20" s="35"/>
      <c r="E20" s="31"/>
      <c r="F20" s="32"/>
      <c r="G20" s="32">
        <v>0</v>
      </c>
      <c r="H20" s="33" t="e">
        <f>+G20-#REF!</f>
        <v>#REF!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4" customFormat="1" ht="24.75" customHeight="1">
      <c r="A21" s="1"/>
      <c r="B21" s="28" t="s">
        <v>27</v>
      </c>
      <c r="C21" s="29"/>
      <c r="D21" s="35"/>
      <c r="E21" s="31"/>
      <c r="F21" s="32"/>
      <c r="G21" s="548">
        <v>1</v>
      </c>
      <c r="H21" s="27" t="e">
        <f>+G21-#REF!</f>
        <v>#REF!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4" customFormat="1" ht="30" customHeight="1">
      <c r="A22" s="1"/>
      <c r="B22" s="28" t="s">
        <v>28</v>
      </c>
      <c r="C22" s="29">
        <v>1.32</v>
      </c>
      <c r="D22" s="35">
        <v>0.18</v>
      </c>
      <c r="E22" s="31"/>
      <c r="F22" s="32">
        <v>3.6</v>
      </c>
      <c r="G22" s="548">
        <v>4.3</v>
      </c>
      <c r="H22" s="27" t="e">
        <f>+G22-#REF!</f>
        <v>#REF!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4" customFormat="1" ht="19.5" customHeight="1">
      <c r="A23" s="1"/>
      <c r="B23" s="36" t="s">
        <v>29</v>
      </c>
      <c r="C23" s="37"/>
      <c r="D23" s="38"/>
      <c r="E23" s="39"/>
      <c r="F23" s="40">
        <v>0.06</v>
      </c>
      <c r="G23" s="40">
        <v>0.05</v>
      </c>
      <c r="H23" s="27" t="e">
        <f>+G23-#REF!</f>
        <v>#REF!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4" customFormat="1" ht="24.75" customHeight="1">
      <c r="A24" s="1"/>
      <c r="B24" s="28" t="s">
        <v>30</v>
      </c>
      <c r="C24" s="29">
        <v>0.2</v>
      </c>
      <c r="D24" s="30"/>
      <c r="E24" s="31"/>
      <c r="F24" s="32">
        <v>0.1</v>
      </c>
      <c r="G24" s="548">
        <v>0.2</v>
      </c>
      <c r="H24" s="33" t="e">
        <f>+G24-#REF!</f>
        <v>#REF!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4" customFormat="1" ht="15.75" customHeight="1">
      <c r="A25" s="1"/>
      <c r="B25" s="28" t="s">
        <v>31</v>
      </c>
      <c r="C25" s="29">
        <v>0.02</v>
      </c>
      <c r="D25" s="30"/>
      <c r="E25" s="31"/>
      <c r="F25" s="32">
        <v>0.01</v>
      </c>
      <c r="G25" s="32">
        <v>0.05</v>
      </c>
      <c r="H25" s="33" t="e">
        <f>+G25-#REF!</f>
        <v>#REF!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4" customFormat="1" ht="46.5" customHeight="1">
      <c r="A26" s="1"/>
      <c r="B26" s="28" t="s">
        <v>32</v>
      </c>
      <c r="C26" s="29">
        <v>0.89</v>
      </c>
      <c r="D26" s="41">
        <v>0.11</v>
      </c>
      <c r="E26" s="31"/>
      <c r="F26" s="32">
        <v>1</v>
      </c>
      <c r="G26" s="548">
        <v>1.19</v>
      </c>
      <c r="H26" s="27" t="e">
        <f>+G26-#REF!</f>
        <v>#REF!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7.75" customHeight="1">
      <c r="B27" s="28" t="s">
        <v>33</v>
      </c>
      <c r="C27" s="29">
        <v>3.97</v>
      </c>
      <c r="D27" s="30"/>
      <c r="E27" s="31"/>
      <c r="F27" s="32">
        <v>3.2</v>
      </c>
      <c r="G27" s="548">
        <v>5.15</v>
      </c>
      <c r="H27" s="33" t="e">
        <f>+G27-#REF!</f>
        <v>#REF!</v>
      </c>
    </row>
    <row r="28" spans="1:23" ht="21" customHeight="1">
      <c r="B28" s="28" t="str">
        <f>+'[2]новый нт20'!B28</f>
        <v>Инвентарь,спецодежда,моющие средства и пр.</v>
      </c>
      <c r="C28" s="42"/>
      <c r="D28" s="43"/>
      <c r="E28" s="31"/>
      <c r="F28" s="32"/>
      <c r="G28" s="32">
        <v>0.1</v>
      </c>
      <c r="H28" s="44" t="e">
        <f>+G28-#REF!</f>
        <v>#REF!</v>
      </c>
    </row>
    <row r="29" spans="1:23" ht="21" customHeight="1" thickBot="1">
      <c r="B29" s="36" t="s">
        <v>34</v>
      </c>
      <c r="C29" s="45"/>
      <c r="D29" s="46"/>
      <c r="E29" s="39"/>
      <c r="F29" s="40"/>
      <c r="G29" s="47">
        <v>0.56000000000000005</v>
      </c>
      <c r="H29" s="44" t="e">
        <f>+G29-#REF!</f>
        <v>#REF!</v>
      </c>
    </row>
    <row r="30" spans="1:23" ht="42.75" customHeight="1" thickBot="1">
      <c r="B30" s="388" t="s">
        <v>35</v>
      </c>
      <c r="C30" s="367">
        <f>SUM(C15:C27)</f>
        <v>14.59</v>
      </c>
      <c r="D30" s="368">
        <f>SUM(D17:D27)</f>
        <v>0.62</v>
      </c>
      <c r="E30" s="369">
        <f>SUM(E15:E28)</f>
        <v>0</v>
      </c>
      <c r="F30" s="370">
        <f>SUM(F15:F28)</f>
        <v>14.05</v>
      </c>
      <c r="G30" s="371">
        <f>SUM(G15:G29)</f>
        <v>22.490000000000006</v>
      </c>
      <c r="H30" s="50" t="e">
        <f>SUM(H15:H29)</f>
        <v>#REF!</v>
      </c>
    </row>
    <row r="31" spans="1:23" ht="42.75" customHeight="1">
      <c r="B31" s="392" t="s">
        <v>90</v>
      </c>
      <c r="C31" s="389"/>
      <c r="D31" s="378"/>
      <c r="E31" s="379"/>
      <c r="F31" s="382"/>
      <c r="G31" s="385">
        <v>0.10169247861373107</v>
      </c>
      <c r="H31" s="366"/>
    </row>
    <row r="32" spans="1:23" ht="42.75" customHeight="1">
      <c r="B32" s="393" t="s">
        <v>91</v>
      </c>
      <c r="C32" s="390"/>
      <c r="D32" s="372"/>
      <c r="E32" s="373"/>
      <c r="F32" s="383"/>
      <c r="G32" s="386">
        <v>0.58569241416100026</v>
      </c>
      <c r="H32" s="366"/>
    </row>
    <row r="33" spans="1:23" ht="42.75" customHeight="1" thickBot="1">
      <c r="B33" s="394" t="s">
        <v>92</v>
      </c>
      <c r="C33" s="391"/>
      <c r="D33" s="380"/>
      <c r="E33" s="381"/>
      <c r="F33" s="384"/>
      <c r="G33" s="387">
        <v>1.7753893397674929</v>
      </c>
      <c r="H33" s="366"/>
    </row>
    <row r="34" spans="1:23" s="4" customFormat="1" ht="86.25" customHeight="1" thickBot="1">
      <c r="A34" s="1"/>
      <c r="B34" s="325" t="s">
        <v>163</v>
      </c>
      <c r="C34" s="374"/>
      <c r="D34" s="374"/>
      <c r="E34" s="375"/>
      <c r="F34" s="376">
        <f>5.4-0.66</f>
        <v>4.74</v>
      </c>
      <c r="G34" s="377">
        <f>SUM(G31:G33)</f>
        <v>2.4627742325422242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4" customFormat="1" ht="39" customHeight="1" thickBot="1">
      <c r="A35" s="1"/>
      <c r="B35" s="51" t="s">
        <v>36</v>
      </c>
      <c r="C35" s="52"/>
      <c r="D35" s="52"/>
      <c r="E35" s="52"/>
      <c r="F35" s="53">
        <f>+F34+F30</f>
        <v>18.79</v>
      </c>
      <c r="G35" s="54">
        <f>+G30+G34</f>
        <v>24.952774232542229</v>
      </c>
      <c r="I35" s="55"/>
      <c r="J35" s="5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4" customFormat="1">
      <c r="A36" s="1"/>
      <c r="B36" s="56"/>
      <c r="C36" s="1"/>
      <c r="D36" s="1"/>
      <c r="E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0.25">
      <c r="B37" s="57"/>
    </row>
    <row r="38" spans="1:23" ht="78.75" hidden="1" customHeight="1">
      <c r="B38" s="471" t="s">
        <v>37</v>
      </c>
      <c r="C38" s="472"/>
      <c r="D38" s="472"/>
      <c r="E38" s="472"/>
      <c r="F38" s="472"/>
      <c r="G38" s="472"/>
      <c r="H38" s="473"/>
    </row>
    <row r="39" spans="1:23" ht="20.25" hidden="1" customHeight="1">
      <c r="B39" s="468" t="s">
        <v>38</v>
      </c>
      <c r="C39" s="469"/>
      <c r="D39" s="469"/>
      <c r="E39" s="469"/>
      <c r="F39" s="469"/>
      <c r="G39" s="469"/>
      <c r="H39" s="470"/>
    </row>
    <row r="40" spans="1:23" ht="20.25" hidden="1">
      <c r="B40" s="7"/>
      <c r="C40" s="7"/>
      <c r="D40" s="2"/>
      <c r="G40" s="58"/>
      <c r="H40" s="58"/>
    </row>
    <row r="41" spans="1:23" s="4" customFormat="1" ht="12.75" hidden="1" customHeight="1">
      <c r="A41" s="1"/>
      <c r="B41" s="471" t="s">
        <v>39</v>
      </c>
      <c r="C41" s="472"/>
      <c r="D41" s="472"/>
      <c r="E41" s="472"/>
      <c r="F41" s="472"/>
      <c r="G41" s="472"/>
      <c r="H41" s="47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hidden="1" customHeight="1">
      <c r="B42" s="474"/>
      <c r="C42" s="475"/>
      <c r="D42" s="475"/>
      <c r="E42" s="475"/>
      <c r="F42" s="475"/>
      <c r="G42" s="475"/>
      <c r="H42" s="476"/>
    </row>
    <row r="43" spans="1:23" ht="32.25" hidden="1" customHeight="1">
      <c r="B43" s="477"/>
      <c r="C43" s="478"/>
      <c r="D43" s="478"/>
      <c r="E43" s="478"/>
      <c r="F43" s="478"/>
      <c r="G43" s="478"/>
      <c r="H43" s="479"/>
    </row>
    <row r="44" spans="1:23" hidden="1"/>
    <row r="45" spans="1:23" hidden="1"/>
  </sheetData>
  <mergeCells count="13">
    <mergeCell ref="E2:F2"/>
    <mergeCell ref="E3:F3"/>
    <mergeCell ref="B39:H39"/>
    <mergeCell ref="B41:H43"/>
    <mergeCell ref="B5:G5"/>
    <mergeCell ref="B6:G6"/>
    <mergeCell ref="B7:G7"/>
    <mergeCell ref="B8:G8"/>
    <mergeCell ref="B10:B12"/>
    <mergeCell ref="C10:E12"/>
    <mergeCell ref="F10:F12"/>
    <mergeCell ref="G10:G12"/>
    <mergeCell ref="B38:H38"/>
  </mergeCells>
  <pageMargins left="0.11811023622047245" right="0.11811023622047245" top="0.15748031496062992" bottom="0.15748031496062992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F52"/>
  <sheetViews>
    <sheetView topLeftCell="A4" zoomScale="59" zoomScaleNormal="59" workbookViewId="0">
      <selection activeCell="C28" sqref="C28:D33"/>
    </sheetView>
  </sheetViews>
  <sheetFormatPr defaultColWidth="9.140625" defaultRowHeight="12.75" outlineLevelRow="1" outlineLevelCol="1"/>
  <cols>
    <col min="1" max="1" width="7" style="1" customWidth="1"/>
    <col min="2" max="2" width="66.42578125" style="1" customWidth="1"/>
    <col min="3" max="3" width="19.7109375" style="1" customWidth="1" outlineLevel="1"/>
    <col min="4" max="4" width="19.140625" style="1" customWidth="1" outlineLevel="1"/>
    <col min="5" max="5" width="8" style="148" customWidth="1"/>
    <col min="6" max="7" width="9.140625" style="1" customWidth="1"/>
    <col min="8" max="16384" width="9.140625" style="1"/>
  </cols>
  <sheetData>
    <row r="1" spans="1:32" ht="15.75" hidden="1" customHeight="1">
      <c r="C1" s="449"/>
    </row>
    <row r="2" spans="1:32" ht="15" hidden="1" customHeight="1">
      <c r="C2" s="449"/>
    </row>
    <row r="3" spans="1:32" ht="15" hidden="1" customHeight="1">
      <c r="C3" s="449"/>
      <c r="D3" s="294"/>
    </row>
    <row r="4" spans="1:32" s="60" customFormat="1" ht="24.75" customHeight="1">
      <c r="B4" s="443" t="s">
        <v>0</v>
      </c>
      <c r="C4" s="269"/>
      <c r="D4" s="449"/>
      <c r="E4" s="148"/>
      <c r="F4" s="1"/>
      <c r="G4" s="1"/>
      <c r="H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60" customFormat="1" ht="13.5" customHeight="1">
      <c r="B5" s="444" t="s">
        <v>16</v>
      </c>
      <c r="C5" s="270"/>
      <c r="D5" s="1"/>
      <c r="E5" s="148"/>
      <c r="F5" s="1"/>
      <c r="G5" s="1"/>
      <c r="H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60" customFormat="1" ht="20.25">
      <c r="B6" s="446" t="s">
        <v>14</v>
      </c>
      <c r="C6" s="273"/>
      <c r="D6" s="1"/>
      <c r="E6" s="148"/>
      <c r="F6" s="1"/>
      <c r="G6" s="1"/>
      <c r="H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60" customFormat="1" ht="15.75">
      <c r="B7" s="445" t="s">
        <v>134</v>
      </c>
      <c r="C7" s="271"/>
      <c r="D7" s="1"/>
      <c r="E7" s="148"/>
      <c r="F7" s="1"/>
      <c r="G7" s="1"/>
      <c r="H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60" customFormat="1" ht="13.5" customHeight="1" thickBot="1">
      <c r="B8" s="105"/>
      <c r="C8" s="105"/>
      <c r="D8" s="1"/>
      <c r="E8" s="148"/>
      <c r="F8" s="1"/>
      <c r="G8" s="1"/>
      <c r="H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60" customFormat="1" ht="15.75" customHeight="1">
      <c r="A9" s="533" t="s">
        <v>135</v>
      </c>
      <c r="B9" s="536" t="s">
        <v>1</v>
      </c>
      <c r="C9" s="491" t="s">
        <v>104</v>
      </c>
      <c r="D9" s="529" t="s">
        <v>104</v>
      </c>
      <c r="E9" s="148"/>
      <c r="F9" s="1"/>
      <c r="G9" s="1"/>
      <c r="H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60" customFormat="1" ht="54.75" customHeight="1">
      <c r="A10" s="534"/>
      <c r="B10" s="537"/>
      <c r="C10" s="492"/>
      <c r="D10" s="531"/>
      <c r="E10" s="148"/>
      <c r="F10" s="1"/>
      <c r="G10" s="1"/>
      <c r="H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60" customFormat="1" ht="53.25" customHeight="1" thickBot="1">
      <c r="A11" s="534"/>
      <c r="B11" s="537"/>
      <c r="C11" s="493"/>
      <c r="D11" s="530"/>
      <c r="E11" s="148"/>
      <c r="F11" s="1"/>
      <c r="G11" s="1"/>
      <c r="H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60" customFormat="1" ht="16.5" hidden="1" customHeight="1">
      <c r="A12" s="534"/>
      <c r="B12" s="537"/>
      <c r="C12" s="491" t="s">
        <v>136</v>
      </c>
      <c r="D12" s="529" t="s">
        <v>136</v>
      </c>
      <c r="E12" s="148"/>
      <c r="F12" s="1"/>
      <c r="G12" s="1"/>
      <c r="H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60" customFormat="1" ht="48.75" customHeight="1" thickBot="1">
      <c r="A13" s="534"/>
      <c r="B13" s="538"/>
      <c r="C13" s="493"/>
      <c r="D13" s="530"/>
      <c r="E13" s="148"/>
      <c r="F13" s="1"/>
      <c r="G13" s="1"/>
      <c r="H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52.5" customHeight="1" thickBot="1">
      <c r="A14" s="535"/>
      <c r="B14" s="295" t="s">
        <v>3</v>
      </c>
      <c r="C14" s="572" t="s">
        <v>164</v>
      </c>
      <c r="D14" s="296" t="s">
        <v>165</v>
      </c>
    </row>
    <row r="15" spans="1:32" ht="21.75" customHeight="1" thickBot="1">
      <c r="A15" s="297">
        <v>1</v>
      </c>
      <c r="B15" s="298" t="s">
        <v>137</v>
      </c>
      <c r="C15" s="299">
        <f>SUM(C16:C26)</f>
        <v>13.479999999999999</v>
      </c>
      <c r="D15" s="300">
        <f>SUM(D16:D26)</f>
        <v>13.479999999999999</v>
      </c>
    </row>
    <row r="16" spans="1:32" ht="59.25" customHeight="1" thickTop="1" thickBot="1">
      <c r="A16" s="301" t="s">
        <v>47</v>
      </c>
      <c r="B16" s="332" t="s">
        <v>7</v>
      </c>
      <c r="C16" s="573">
        <v>5.0999999999999996</v>
      </c>
      <c r="D16" s="574">
        <v>5.0999999999999996</v>
      </c>
      <c r="E16" s="567"/>
    </row>
    <row r="17" spans="1:16" ht="25.5" customHeight="1" thickTop="1">
      <c r="A17" s="302" t="s">
        <v>48</v>
      </c>
      <c r="B17" s="333" t="s">
        <v>8</v>
      </c>
      <c r="C17" s="575">
        <f>+'[1]2021 (фот )'!$V$8</f>
        <v>0.55000000000000004</v>
      </c>
      <c r="D17" s="576">
        <f>+C17</f>
        <v>0.55000000000000004</v>
      </c>
      <c r="E17" s="532"/>
    </row>
    <row r="18" spans="1:16" ht="34.5" customHeight="1">
      <c r="A18" s="302" t="s">
        <v>138</v>
      </c>
      <c r="B18" s="304" t="s">
        <v>139</v>
      </c>
      <c r="C18" s="577">
        <f>+'[1]2021 (фот )'!$V$9+'[1]2021 (фот )'!$V$10</f>
        <v>2.1500000000000004</v>
      </c>
      <c r="D18" s="576">
        <f t="shared" ref="D18:D26" si="0">+C18</f>
        <v>2.1500000000000004</v>
      </c>
      <c r="E18" s="532"/>
    </row>
    <row r="19" spans="1:16" ht="16.5" customHeight="1">
      <c r="A19" s="302" t="s">
        <v>140</v>
      </c>
      <c r="B19" s="304" t="s">
        <v>9</v>
      </c>
      <c r="C19" s="578">
        <v>0.6</v>
      </c>
      <c r="D19" s="303">
        <f t="shared" si="0"/>
        <v>0.6</v>
      </c>
      <c r="E19" s="532"/>
    </row>
    <row r="20" spans="1:16" ht="34.5" customHeight="1">
      <c r="A20" s="302" t="s">
        <v>141</v>
      </c>
      <c r="B20" s="304" t="s">
        <v>142</v>
      </c>
      <c r="C20" s="579">
        <f>+'[1]2021 (фот )'!$V$7</f>
        <v>1.52</v>
      </c>
      <c r="D20" s="576">
        <f t="shared" si="0"/>
        <v>1.52</v>
      </c>
      <c r="E20" s="532"/>
    </row>
    <row r="21" spans="1:16" ht="35.25" customHeight="1">
      <c r="A21" s="302" t="s">
        <v>143</v>
      </c>
      <c r="B21" s="304" t="s">
        <v>26</v>
      </c>
      <c r="C21" s="578">
        <v>1.41</v>
      </c>
      <c r="D21" s="303">
        <f t="shared" si="0"/>
        <v>1.41</v>
      </c>
      <c r="E21" s="115"/>
    </row>
    <row r="22" spans="1:16" ht="26.25" customHeight="1">
      <c r="A22" s="302" t="s">
        <v>144</v>
      </c>
      <c r="B22" s="334" t="s">
        <v>145</v>
      </c>
      <c r="C22" s="580">
        <v>0.27</v>
      </c>
      <c r="D22" s="303">
        <f t="shared" si="0"/>
        <v>0.27</v>
      </c>
      <c r="E22" s="115"/>
    </row>
    <row r="23" spans="1:16" ht="24.75" customHeight="1" thickBot="1">
      <c r="A23" s="302" t="s">
        <v>146</v>
      </c>
      <c r="B23" s="335" t="s">
        <v>147</v>
      </c>
      <c r="C23" s="581">
        <v>1.7</v>
      </c>
      <c r="D23" s="582">
        <f t="shared" si="0"/>
        <v>1.7</v>
      </c>
      <c r="E23" s="115"/>
    </row>
    <row r="24" spans="1:16" ht="24.75" customHeight="1" thickTop="1">
      <c r="A24" s="302" t="s">
        <v>148</v>
      </c>
      <c r="B24" s="336" t="s">
        <v>113</v>
      </c>
      <c r="C24" s="583">
        <v>0.1</v>
      </c>
      <c r="D24" s="303">
        <f t="shared" si="0"/>
        <v>0.1</v>
      </c>
      <c r="E24" s="308"/>
    </row>
    <row r="25" spans="1:16" ht="27.75" customHeight="1">
      <c r="A25" s="302" t="s">
        <v>149</v>
      </c>
      <c r="B25" s="336" t="s">
        <v>73</v>
      </c>
      <c r="C25" s="583">
        <v>0.05</v>
      </c>
      <c r="D25" s="303">
        <f t="shared" si="0"/>
        <v>0.05</v>
      </c>
      <c r="E25" s="308"/>
    </row>
    <row r="26" spans="1:16" ht="32.25" customHeight="1" thickBot="1">
      <c r="A26" s="309" t="s">
        <v>150</v>
      </c>
      <c r="B26" s="337" t="s">
        <v>151</v>
      </c>
      <c r="C26" s="581">
        <v>0.03</v>
      </c>
      <c r="D26" s="303">
        <f t="shared" si="0"/>
        <v>0.03</v>
      </c>
      <c r="E26" s="308"/>
    </row>
    <row r="27" spans="1:16" ht="24.75" customHeight="1" thickTop="1" thickBot="1">
      <c r="A27" s="311" t="s">
        <v>49</v>
      </c>
      <c r="B27" s="312" t="s">
        <v>152</v>
      </c>
      <c r="C27" s="313">
        <f>SUM(C28:C33)</f>
        <v>7.48</v>
      </c>
      <c r="D27" s="314">
        <f>SUM(D28:D33)</f>
        <v>6.4799999999999986</v>
      </c>
    </row>
    <row r="28" spans="1:16" ht="33" customHeight="1" thickTop="1">
      <c r="A28" s="301" t="s">
        <v>51</v>
      </c>
      <c r="B28" s="336" t="s">
        <v>22</v>
      </c>
      <c r="C28" s="575">
        <v>0.19</v>
      </c>
      <c r="D28" s="575">
        <f>+C28</f>
        <v>0.19</v>
      </c>
      <c r="E28" s="568"/>
    </row>
    <row r="29" spans="1:16" ht="15.75">
      <c r="A29" s="302" t="s">
        <v>53</v>
      </c>
      <c r="B29" s="336" t="s">
        <v>30</v>
      </c>
      <c r="C29" s="584">
        <v>0.2</v>
      </c>
      <c r="D29" s="584">
        <f t="shared" ref="D29:D33" si="1">+C29</f>
        <v>0.2</v>
      </c>
      <c r="E29" s="568"/>
    </row>
    <row r="30" spans="1:16" s="315" customFormat="1" ht="15.75">
      <c r="A30" s="302" t="s">
        <v>54</v>
      </c>
      <c r="B30" s="338" t="s">
        <v>72</v>
      </c>
      <c r="C30" s="577">
        <v>1</v>
      </c>
      <c r="D30" s="583">
        <v>0</v>
      </c>
      <c r="E30" s="568"/>
    </row>
    <row r="31" spans="1:16" ht="33.75" customHeight="1">
      <c r="A31" s="302" t="s">
        <v>55</v>
      </c>
      <c r="B31" s="338" t="s">
        <v>153</v>
      </c>
      <c r="C31" s="579">
        <v>4.5999999999999996</v>
      </c>
      <c r="D31" s="575">
        <f t="shared" si="1"/>
        <v>4.5999999999999996</v>
      </c>
      <c r="E31" s="568"/>
    </row>
    <row r="32" spans="1:16" ht="16.5" customHeight="1">
      <c r="A32" s="302" t="s">
        <v>154</v>
      </c>
      <c r="B32" s="338" t="s">
        <v>155</v>
      </c>
      <c r="C32" s="585">
        <v>0.3</v>
      </c>
      <c r="D32" s="583">
        <f t="shared" si="1"/>
        <v>0.3</v>
      </c>
      <c r="E32" s="569"/>
      <c r="G32" s="60"/>
      <c r="H32" s="60"/>
      <c r="I32" s="60"/>
      <c r="J32" s="60"/>
      <c r="K32" s="60"/>
      <c r="L32" s="60"/>
      <c r="M32" s="60"/>
      <c r="N32" s="60"/>
      <c r="O32" s="125"/>
      <c r="P32" s="126"/>
    </row>
    <row r="33" spans="1:6" ht="84" customHeight="1" thickBot="1">
      <c r="A33" s="309" t="s">
        <v>56</v>
      </c>
      <c r="B33" s="316" t="s">
        <v>156</v>
      </c>
      <c r="C33" s="586">
        <v>1.19</v>
      </c>
      <c r="D33" s="575">
        <f t="shared" si="1"/>
        <v>1.19</v>
      </c>
      <c r="E33" s="570"/>
    </row>
    <row r="34" spans="1:6" ht="18.75" customHeight="1" thickTop="1" thickBot="1">
      <c r="A34" s="297">
        <v>3</v>
      </c>
      <c r="B34" s="317" t="s">
        <v>116</v>
      </c>
      <c r="C34" s="318">
        <f>SUM(C35:C37)</f>
        <v>3.23</v>
      </c>
      <c r="D34" s="319">
        <f>SUM(D35:D37)</f>
        <v>3.23</v>
      </c>
      <c r="E34" s="571"/>
    </row>
    <row r="35" spans="1:6" ht="16.5" thickTop="1">
      <c r="A35" s="301" t="s">
        <v>157</v>
      </c>
      <c r="B35" s="307" t="s">
        <v>116</v>
      </c>
      <c r="C35" s="583">
        <v>3</v>
      </c>
      <c r="D35" s="303">
        <v>3</v>
      </c>
      <c r="E35" s="571"/>
    </row>
    <row r="36" spans="1:6" ht="15.75">
      <c r="A36" s="302" t="s">
        <v>158</v>
      </c>
      <c r="B36" s="320" t="s">
        <v>159</v>
      </c>
      <c r="C36" s="578">
        <v>0.03</v>
      </c>
      <c r="D36" s="305">
        <v>0.03</v>
      </c>
      <c r="E36" s="571"/>
    </row>
    <row r="37" spans="1:6" ht="16.5" thickBot="1">
      <c r="A37" s="309" t="s">
        <v>160</v>
      </c>
      <c r="B37" s="310" t="s">
        <v>161</v>
      </c>
      <c r="C37" s="581">
        <v>0.2</v>
      </c>
      <c r="D37" s="306">
        <v>0.2</v>
      </c>
    </row>
    <row r="38" spans="1:6" ht="27" customHeight="1" thickTop="1" thickBot="1">
      <c r="A38" s="321">
        <v>4</v>
      </c>
      <c r="B38" s="322" t="s">
        <v>162</v>
      </c>
      <c r="C38" s="323">
        <v>1.3</v>
      </c>
      <c r="D38" s="324">
        <f>+C38</f>
        <v>1.3</v>
      </c>
    </row>
    <row r="39" spans="1:6" s="132" customFormat="1" ht="40.5" customHeight="1" thickBot="1">
      <c r="A39" s="440"/>
      <c r="B39" s="428" t="s">
        <v>35</v>
      </c>
      <c r="C39" s="429">
        <f>+C38+C34+C27+C15</f>
        <v>25.490000000000002</v>
      </c>
      <c r="D39" s="429">
        <f>+D38+D34+D27+D15</f>
        <v>24.489999999999995</v>
      </c>
      <c r="E39" s="532"/>
      <c r="F39" s="115"/>
    </row>
    <row r="40" spans="1:6" s="132" customFormat="1" ht="40.5" customHeight="1">
      <c r="A40" s="441"/>
      <c r="B40" s="435" t="s">
        <v>90</v>
      </c>
      <c r="C40" s="430">
        <v>6.069971434265594E-2</v>
      </c>
      <c r="D40" s="430">
        <v>6.9005774239408582E-2</v>
      </c>
      <c r="E40" s="532"/>
      <c r="F40" s="115"/>
    </row>
    <row r="41" spans="1:6" s="132" customFormat="1" ht="40.5" customHeight="1">
      <c r="A41" s="442"/>
      <c r="B41" s="436" t="s">
        <v>91</v>
      </c>
      <c r="C41" s="431">
        <v>0.33043556797980461</v>
      </c>
      <c r="D41" s="431">
        <v>0.3756518865305658</v>
      </c>
      <c r="E41" s="532"/>
      <c r="F41" s="115"/>
    </row>
    <row r="42" spans="1:6" s="132" customFormat="1" ht="40.5" customHeight="1" thickBot="1">
      <c r="A42" s="442"/>
      <c r="B42" s="437" t="s">
        <v>92</v>
      </c>
      <c r="C42" s="432">
        <v>2.2785791181634409</v>
      </c>
      <c r="D42" s="432">
        <v>1.7273286573784477</v>
      </c>
      <c r="E42" s="532"/>
      <c r="F42" s="115"/>
    </row>
    <row r="43" spans="1:6" ht="69" customHeight="1" outlineLevel="1" thickBot="1">
      <c r="A43" s="331"/>
      <c r="B43" s="438" t="s">
        <v>163</v>
      </c>
      <c r="C43" s="433">
        <f>SUM(C40:C42)</f>
        <v>2.6697144004859013</v>
      </c>
      <c r="D43" s="433">
        <f>SUM(D40:D42)</f>
        <v>2.1719863181484218</v>
      </c>
      <c r="E43" s="532"/>
    </row>
    <row r="44" spans="1:6" ht="41.25" customHeight="1" outlineLevel="1" thickBot="1">
      <c r="A44" s="88"/>
      <c r="B44" s="439" t="s">
        <v>77</v>
      </c>
      <c r="C44" s="434">
        <f>+C39+C43</f>
        <v>28.159714400485903</v>
      </c>
      <c r="D44" s="434">
        <f>+D39+D43</f>
        <v>26.661986318148415</v>
      </c>
      <c r="E44" s="115"/>
    </row>
    <row r="45" spans="1:6" ht="12.75" customHeight="1">
      <c r="E45" s="115"/>
    </row>
    <row r="46" spans="1:6">
      <c r="D46" s="126"/>
    </row>
    <row r="47" spans="1:6">
      <c r="D47" s="126"/>
    </row>
    <row r="48" spans="1:6" ht="22.5" hidden="1">
      <c r="C48" s="326" t="e">
        <f>+C39-#REF!-#REF!+C43</f>
        <v>#REF!</v>
      </c>
      <c r="D48" s="326" t="e">
        <f>+D39-#REF!-#REF!+D43</f>
        <v>#REF!</v>
      </c>
    </row>
    <row r="49" spans="2:4" ht="24" hidden="1" thickBot="1">
      <c r="C49" s="327"/>
      <c r="D49" s="328"/>
    </row>
    <row r="50" spans="2:4" ht="23.25" hidden="1">
      <c r="D50" s="329"/>
    </row>
    <row r="51" spans="2:4" ht="69.75" hidden="1" customHeight="1">
      <c r="B51" s="272" t="s">
        <v>39</v>
      </c>
      <c r="C51" s="330"/>
      <c r="D51" s="126"/>
    </row>
    <row r="52" spans="2:4" ht="12.75" customHeight="1">
      <c r="B52" s="330"/>
      <c r="C52" s="330"/>
    </row>
  </sheetData>
  <mergeCells count="9">
    <mergeCell ref="A9:A14"/>
    <mergeCell ref="B9:B13"/>
    <mergeCell ref="C9:C11"/>
    <mergeCell ref="E39:E43"/>
    <mergeCell ref="E28:E31"/>
    <mergeCell ref="E17:E20"/>
    <mergeCell ref="D12:D13"/>
    <mergeCell ref="C12:C13"/>
    <mergeCell ref="D9:D11"/>
  </mergeCells>
  <pageMargins left="0.19685039370078741" right="0.11811023622047245" top="0" bottom="0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F39"/>
  <sheetViews>
    <sheetView tabSelected="1" topLeftCell="A20" zoomScale="68" zoomScaleNormal="68" workbookViewId="0">
      <selection activeCell="J26" sqref="J26"/>
    </sheetView>
  </sheetViews>
  <sheetFormatPr defaultColWidth="9.140625" defaultRowHeight="12.75"/>
  <cols>
    <col min="1" max="1" width="2.85546875" style="1" customWidth="1"/>
    <col min="2" max="2" width="70.140625" style="1" customWidth="1"/>
    <col min="3" max="3" width="25" style="1" customWidth="1"/>
    <col min="4" max="4" width="14.28515625" style="1" customWidth="1"/>
    <col min="5" max="16384" width="9.140625" style="1"/>
  </cols>
  <sheetData>
    <row r="1" spans="2:6" ht="28.5" customHeight="1">
      <c r="B1" s="356" t="s">
        <v>0</v>
      </c>
    </row>
    <row r="2" spans="2:6" ht="31.5" customHeight="1">
      <c r="B2" s="340" t="s">
        <v>16</v>
      </c>
    </row>
    <row r="3" spans="2:6" ht="26.25" customHeight="1">
      <c r="B3" s="341" t="s">
        <v>41</v>
      </c>
    </row>
    <row r="4" spans="2:6" ht="12" customHeight="1" thickBot="1">
      <c r="B4" s="342"/>
    </row>
    <row r="5" spans="2:6" ht="15" customHeight="1">
      <c r="B5" s="544" t="s">
        <v>1</v>
      </c>
      <c r="C5" s="539" t="s">
        <v>168</v>
      </c>
    </row>
    <row r="6" spans="2:6" ht="15" customHeight="1">
      <c r="B6" s="545"/>
      <c r="C6" s="540"/>
    </row>
    <row r="7" spans="2:6" ht="129.75" customHeight="1" thickBot="1">
      <c r="B7" s="545"/>
      <c r="C7" s="541"/>
    </row>
    <row r="8" spans="2:6" ht="21.75" customHeight="1">
      <c r="B8" s="545"/>
      <c r="C8" s="542" t="s">
        <v>65</v>
      </c>
    </row>
    <row r="9" spans="2:6" ht="18.75" customHeight="1" thickBot="1">
      <c r="B9" s="546"/>
      <c r="C9" s="543"/>
    </row>
    <row r="10" spans="2:6" ht="39.75" customHeight="1">
      <c r="B10" s="343" t="s">
        <v>7</v>
      </c>
      <c r="C10" s="344">
        <v>4</v>
      </c>
    </row>
    <row r="11" spans="2:6" ht="63.75" customHeight="1">
      <c r="B11" s="345" t="s">
        <v>106</v>
      </c>
      <c r="C11" s="346">
        <v>0.6</v>
      </c>
      <c r="F11" s="2"/>
    </row>
    <row r="12" spans="2:6" ht="41.25" customHeight="1">
      <c r="B12" s="347" t="s">
        <v>22</v>
      </c>
      <c r="C12" s="346">
        <v>0.19</v>
      </c>
    </row>
    <row r="13" spans="2:6" ht="24" customHeight="1">
      <c r="B13" s="348" t="s">
        <v>8</v>
      </c>
      <c r="C13" s="346">
        <v>0.4</v>
      </c>
    </row>
    <row r="14" spans="2:6" ht="24" customHeight="1">
      <c r="B14" s="348" t="s">
        <v>97</v>
      </c>
      <c r="C14" s="346">
        <v>0.15</v>
      </c>
    </row>
    <row r="15" spans="2:6" ht="39" customHeight="1">
      <c r="B15" s="348" t="s">
        <v>98</v>
      </c>
      <c r="C15" s="346">
        <v>3</v>
      </c>
    </row>
    <row r="16" spans="2:6" ht="18" customHeight="1">
      <c r="B16" s="348" t="s">
        <v>9</v>
      </c>
      <c r="C16" s="346">
        <v>0.9</v>
      </c>
    </row>
    <row r="17" spans="2:4" ht="48" customHeight="1">
      <c r="B17" s="348" t="s">
        <v>99</v>
      </c>
      <c r="C17" s="346">
        <v>1.9</v>
      </c>
    </row>
    <row r="18" spans="2:4" ht="18.75">
      <c r="B18" s="348" t="s">
        <v>30</v>
      </c>
      <c r="C18" s="346">
        <v>0.2</v>
      </c>
    </row>
    <row r="19" spans="2:4" ht="18.75" customHeight="1">
      <c r="B19" s="348" t="s">
        <v>72</v>
      </c>
      <c r="C19" s="346">
        <v>1</v>
      </c>
    </row>
    <row r="20" spans="2:4" ht="42.75" customHeight="1">
      <c r="B20" s="348" t="s">
        <v>71</v>
      </c>
      <c r="C20" s="346">
        <v>3.47</v>
      </c>
    </row>
    <row r="21" spans="2:4" ht="62.25" customHeight="1">
      <c r="B21" s="348" t="s">
        <v>73</v>
      </c>
      <c r="C21" s="346">
        <v>0.05</v>
      </c>
    </row>
    <row r="22" spans="2:4" ht="18.75" customHeight="1">
      <c r="B22" s="348" t="s">
        <v>10</v>
      </c>
      <c r="C22" s="346">
        <v>0.03</v>
      </c>
    </row>
    <row r="23" spans="2:4" ht="40.5" customHeight="1">
      <c r="B23" s="355" t="s">
        <v>11</v>
      </c>
      <c r="C23" s="346">
        <v>1.19</v>
      </c>
    </row>
    <row r="24" spans="2:4" ht="54" customHeight="1" thickBot="1">
      <c r="B24" s="349" t="s">
        <v>116</v>
      </c>
      <c r="C24" s="350">
        <v>2.33</v>
      </c>
    </row>
    <row r="25" spans="2:4" ht="39.75" thickBot="1">
      <c r="B25" s="351" t="s">
        <v>35</v>
      </c>
      <c r="C25" s="352">
        <f>SUM(C10:C24)</f>
        <v>19.410000000000004</v>
      </c>
      <c r="D25" s="2"/>
    </row>
    <row r="26" spans="2:4" ht="58.5" customHeight="1" thickBot="1">
      <c r="B26" s="325" t="s">
        <v>173</v>
      </c>
      <c r="C26" s="353" t="s">
        <v>166</v>
      </c>
    </row>
    <row r="27" spans="2:4" ht="32.25" customHeight="1" thickBot="1">
      <c r="B27" s="287" t="s">
        <v>77</v>
      </c>
      <c r="C27" s="354" t="s">
        <v>167</v>
      </c>
    </row>
    <row r="28" spans="2:4" ht="9.75" customHeight="1" thickBot="1"/>
    <row r="29" spans="2:4" ht="27" customHeight="1" thickBot="1">
      <c r="B29" s="358" t="s">
        <v>169</v>
      </c>
      <c r="C29" s="359">
        <v>1.08</v>
      </c>
    </row>
    <row r="30" spans="2:4" ht="19.5" customHeight="1">
      <c r="B30" s="357"/>
    </row>
    <row r="31" spans="2:4" ht="24" customHeight="1">
      <c r="B31" s="357"/>
    </row>
    <row r="32" spans="2:4" ht="12.75" customHeight="1">
      <c r="B32" s="357"/>
    </row>
    <row r="33" spans="2:2" ht="12.75" customHeight="1">
      <c r="B33" s="357"/>
    </row>
    <row r="34" spans="2:2" ht="12.75" customHeight="1">
      <c r="B34" s="357"/>
    </row>
    <row r="35" spans="2:2" ht="12.75" customHeight="1">
      <c r="B35" s="357"/>
    </row>
    <row r="36" spans="2:2" ht="12.75" customHeight="1">
      <c r="B36" s="357"/>
    </row>
    <row r="38" spans="2:2" ht="27" customHeight="1">
      <c r="B38" s="195"/>
    </row>
    <row r="39" spans="2:2" ht="27" customHeight="1">
      <c r="B39" s="339"/>
    </row>
  </sheetData>
  <mergeCells count="3">
    <mergeCell ref="C5:C7"/>
    <mergeCell ref="C8:C9"/>
    <mergeCell ref="B5:B9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32"/>
  <sheetViews>
    <sheetView topLeftCell="A20" zoomScale="68" zoomScaleNormal="68" workbookViewId="0">
      <selection activeCell="I26" sqref="I26"/>
    </sheetView>
  </sheetViews>
  <sheetFormatPr defaultColWidth="9.140625" defaultRowHeight="12.75" outlineLevelCol="1"/>
  <cols>
    <col min="1" max="1" width="5.42578125" style="1" customWidth="1"/>
    <col min="2" max="2" width="66.140625" style="1" customWidth="1"/>
    <col min="3" max="3" width="15.7109375" style="1" hidden="1" customWidth="1" outlineLevel="1"/>
    <col min="4" max="4" width="23.5703125" style="4" hidden="1" customWidth="1" collapsed="1"/>
    <col min="5" max="5" width="20.85546875" style="4" hidden="1" customWidth="1"/>
    <col min="6" max="6" width="17.42578125" style="4" customWidth="1"/>
    <col min="7" max="16384" width="9.140625" style="1"/>
  </cols>
  <sheetData>
    <row r="1" spans="1:25" ht="12" customHeight="1">
      <c r="C1" s="10"/>
      <c r="E1" s="447"/>
    </row>
    <row r="2" spans="1:25" s="4" customFormat="1" ht="18.75" customHeight="1">
      <c r="A2" s="1"/>
      <c r="B2" s="1"/>
      <c r="C2" s="10"/>
      <c r="D2" s="11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24" customHeight="1">
      <c r="A3" s="1"/>
      <c r="B3" s="451" t="s">
        <v>0</v>
      </c>
      <c r="C3" s="451"/>
      <c r="D3" s="451"/>
      <c r="E3" s="451"/>
      <c r="F3" s="4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4" customFormat="1" ht="40.5" customHeight="1">
      <c r="A4" s="1"/>
      <c r="B4" s="497" t="s">
        <v>16</v>
      </c>
      <c r="C4" s="497"/>
      <c r="D4" s="497"/>
      <c r="E4" s="497"/>
      <c r="F4" s="49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4" customFormat="1" ht="19.5" customHeight="1">
      <c r="A5" s="1"/>
      <c r="B5" s="498" t="s">
        <v>42</v>
      </c>
      <c r="C5" s="498"/>
      <c r="D5" s="498"/>
      <c r="E5" s="498"/>
      <c r="F5" s="49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4" customFormat="1" ht="21" customHeight="1">
      <c r="A6" s="1"/>
      <c r="B6" s="499" t="s">
        <v>41</v>
      </c>
      <c r="C6" s="499"/>
      <c r="D6" s="499"/>
      <c r="E6" s="499"/>
      <c r="F6" s="49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4" customFormat="1" ht="15.75" customHeight="1" thickBot="1">
      <c r="A7" s="1"/>
      <c r="B7" s="5"/>
      <c r="C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4" customFormat="1" ht="15.75" customHeight="1">
      <c r="A8" s="494"/>
      <c r="B8" s="454" t="s">
        <v>1</v>
      </c>
      <c r="C8" s="482" t="s">
        <v>18</v>
      </c>
      <c r="D8" s="483"/>
      <c r="E8" s="482" t="s">
        <v>18</v>
      </c>
      <c r="F8" s="491" t="s">
        <v>18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4" customFormat="1" ht="15.75" hidden="1" customHeight="1">
      <c r="A9" s="495"/>
      <c r="B9" s="455"/>
      <c r="C9" s="485"/>
      <c r="D9" s="486"/>
      <c r="E9" s="485"/>
      <c r="F9" s="49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4" customFormat="1" ht="129.75" customHeight="1" thickBot="1">
      <c r="A10" s="496"/>
      <c r="B10" s="456"/>
      <c r="C10" s="488"/>
      <c r="D10" s="489"/>
      <c r="E10" s="488"/>
      <c r="F10" s="49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4" customFormat="1" ht="34.5" customHeight="1" thickBot="1">
      <c r="A11" s="61"/>
      <c r="B11" s="62" t="s">
        <v>3</v>
      </c>
      <c r="C11" s="63" t="s">
        <v>43</v>
      </c>
      <c r="D11" s="64" t="s">
        <v>44</v>
      </c>
      <c r="E11" s="63" t="s">
        <v>45</v>
      </c>
      <c r="F11" s="63" t="s">
        <v>65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4" customFormat="1" ht="19.5" customHeight="1" thickBot="1">
      <c r="A12" s="65">
        <v>1</v>
      </c>
      <c r="B12" s="17" t="s">
        <v>46</v>
      </c>
      <c r="C12" s="66"/>
      <c r="D12" s="66"/>
      <c r="E12" s="67"/>
      <c r="F12" s="54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4" customFormat="1" ht="24.75" customHeight="1">
      <c r="A13" s="68" t="s">
        <v>47</v>
      </c>
      <c r="B13" s="69" t="s">
        <v>7</v>
      </c>
      <c r="C13" s="33">
        <v>4.4800000000000004</v>
      </c>
      <c r="D13" s="70">
        <v>5.88</v>
      </c>
      <c r="E13" s="33">
        <v>5.88</v>
      </c>
      <c r="F13" s="547">
        <v>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4" customFormat="1" ht="21" customHeight="1" thickBot="1">
      <c r="A14" s="71" t="s">
        <v>48</v>
      </c>
      <c r="B14" s="72" t="s">
        <v>22</v>
      </c>
      <c r="C14" s="44">
        <v>0.1</v>
      </c>
      <c r="D14" s="73">
        <v>0.24</v>
      </c>
      <c r="E14" s="74">
        <v>0.24</v>
      </c>
      <c r="F14" s="150">
        <v>0.24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5" s="4" customFormat="1" ht="15.75" customHeight="1" thickBot="1">
      <c r="A15" s="75" t="s">
        <v>49</v>
      </c>
      <c r="B15" s="76" t="s">
        <v>50</v>
      </c>
      <c r="C15" s="77"/>
      <c r="D15" s="77">
        <f>SUM(D16:D22)</f>
        <v>13.1</v>
      </c>
      <c r="E15" s="78">
        <f>SUM(E16:E22)</f>
        <v>13.39</v>
      </c>
      <c r="F15" s="550">
        <f>SUM(F16:F22)</f>
        <v>14.11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5" s="4" customFormat="1" ht="35.25" customHeight="1">
      <c r="A16" s="68" t="s">
        <v>51</v>
      </c>
      <c r="B16" s="79" t="s">
        <v>52</v>
      </c>
      <c r="C16" s="32">
        <f>1.49+0.09+0.16+0.23+0.21+0.02+0.08+0.03+0.02+0.15+0.12+0.11+0.04+0.16+0.4-1.49</f>
        <v>1.82</v>
      </c>
      <c r="D16" s="42">
        <v>4.12</v>
      </c>
      <c r="E16" s="32">
        <v>4.12</v>
      </c>
      <c r="F16" s="548">
        <v>4.4399999999999995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4" customFormat="1" ht="28.5" customHeight="1">
      <c r="A17" s="68" t="s">
        <v>53</v>
      </c>
      <c r="B17" s="80" t="s">
        <v>24</v>
      </c>
      <c r="C17" s="26">
        <f>1.22+0.51+0.1+0.08+0.19</f>
        <v>2.1</v>
      </c>
      <c r="D17" s="81">
        <v>2.4900000000000002</v>
      </c>
      <c r="E17" s="26">
        <v>2.7</v>
      </c>
      <c r="F17" s="547">
        <v>3.1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4" customFormat="1" ht="31.5" customHeight="1">
      <c r="A18" s="68" t="s">
        <v>54</v>
      </c>
      <c r="B18" s="79" t="s">
        <v>25</v>
      </c>
      <c r="C18" s="32">
        <f>0.85+0.69+0.01+0.06+0.52+0.29+0.01+0.06+0.11+0.1</f>
        <v>2.6999999999999997</v>
      </c>
      <c r="D18" s="42">
        <v>4.6399999999999997</v>
      </c>
      <c r="E18" s="32">
        <v>4.6399999999999997</v>
      </c>
      <c r="F18" s="32">
        <v>4.6399999999999997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4" customFormat="1" ht="15.75" customHeight="1">
      <c r="A19" s="68" t="s">
        <v>55</v>
      </c>
      <c r="B19" s="79" t="s">
        <v>30</v>
      </c>
      <c r="C19" s="32">
        <v>0.08</v>
      </c>
      <c r="D19" s="42">
        <v>0.25</v>
      </c>
      <c r="E19" s="32">
        <v>0.25</v>
      </c>
      <c r="F19" s="32">
        <v>0.25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4" customFormat="1" ht="46.5" customHeight="1">
      <c r="A20" s="82" t="s">
        <v>56</v>
      </c>
      <c r="B20" s="28" t="s">
        <v>32</v>
      </c>
      <c r="C20" s="32">
        <v>1</v>
      </c>
      <c r="D20" s="42">
        <v>1.6</v>
      </c>
      <c r="E20" s="32">
        <v>1.6</v>
      </c>
      <c r="F20" s="32">
        <v>1.6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4" customFormat="1" ht="30.75" customHeight="1">
      <c r="A21" s="71" t="s">
        <v>57</v>
      </c>
      <c r="B21" s="83" t="s">
        <v>58</v>
      </c>
      <c r="C21" s="26"/>
      <c r="D21" s="81"/>
      <c r="E21" s="26">
        <v>0.05</v>
      </c>
      <c r="F21" s="26">
        <v>0.05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4" customFormat="1" ht="30.75" customHeight="1" thickBot="1">
      <c r="A22" s="82" t="s">
        <v>59</v>
      </c>
      <c r="B22" s="84" t="s">
        <v>10</v>
      </c>
      <c r="C22" s="40"/>
      <c r="D22" s="45"/>
      <c r="E22" s="40">
        <v>0.03</v>
      </c>
      <c r="F22" s="40">
        <v>0.03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33.75" customHeight="1" thickBot="1">
      <c r="A23" s="75" t="s">
        <v>60</v>
      </c>
      <c r="B23" s="85" t="s">
        <v>61</v>
      </c>
      <c r="C23" s="86">
        <v>2.56</v>
      </c>
      <c r="D23" s="87">
        <f>3.2+0.7+0.96</f>
        <v>4.8600000000000003</v>
      </c>
      <c r="E23" s="86">
        <v>4.8600000000000003</v>
      </c>
      <c r="F23" s="550">
        <v>5</v>
      </c>
    </row>
    <row r="24" spans="1:18" ht="35.25" customHeight="1" thickBot="1">
      <c r="A24" s="88"/>
      <c r="B24" s="89" t="s">
        <v>35</v>
      </c>
      <c r="C24" s="90">
        <f>SUM(C13:C23)</f>
        <v>14.84</v>
      </c>
      <c r="D24" s="91">
        <f>+D23+D15+D13+D14</f>
        <v>24.08</v>
      </c>
      <c r="E24" s="90">
        <f>+E23+E15+E13+E14</f>
        <v>24.369999999999997</v>
      </c>
      <c r="F24" s="90">
        <f>+F23+F15+F13+F14</f>
        <v>25.349999999999998</v>
      </c>
    </row>
    <row r="25" spans="1:18" ht="84.75" customHeight="1" thickBot="1">
      <c r="A25" s="92">
        <v>4</v>
      </c>
      <c r="B25" s="325" t="s">
        <v>173</v>
      </c>
      <c r="C25" s="93">
        <v>3.09</v>
      </c>
      <c r="D25" s="94">
        <v>3.09</v>
      </c>
      <c r="E25" s="95" t="s">
        <v>62</v>
      </c>
      <c r="F25" s="360" t="s">
        <v>166</v>
      </c>
    </row>
    <row r="26" spans="1:18" ht="41.25" customHeight="1" thickBot="1">
      <c r="A26" s="88"/>
      <c r="B26" s="96" t="s">
        <v>63</v>
      </c>
      <c r="C26" s="97">
        <f>+C24+C25</f>
        <v>17.93</v>
      </c>
      <c r="D26" s="97">
        <f>+D24+D25</f>
        <v>27.169999999999998</v>
      </c>
      <c r="E26" s="98" t="s">
        <v>64</v>
      </c>
      <c r="F26" s="361" t="s">
        <v>170</v>
      </c>
    </row>
    <row r="27" spans="1:18" ht="28.5" customHeight="1">
      <c r="B27" s="99"/>
      <c r="C27" s="100"/>
    </row>
    <row r="29" spans="1:18" ht="28.5" customHeight="1">
      <c r="F29" s="102"/>
    </row>
    <row r="32" spans="1:18" s="4" customFormat="1">
      <c r="A32" s="1"/>
      <c r="B32" s="1"/>
      <c r="C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mergeCells count="9">
    <mergeCell ref="F8:F10"/>
    <mergeCell ref="B3:F3"/>
    <mergeCell ref="B4:F4"/>
    <mergeCell ref="B5:F5"/>
    <mergeCell ref="B6:F6"/>
    <mergeCell ref="A8:A10"/>
    <mergeCell ref="B8:B10"/>
    <mergeCell ref="C8:D10"/>
    <mergeCell ref="E8:E10"/>
  </mergeCells>
  <pageMargins left="0.11811023622047245" right="0.11811023622047245" top="0.19685039370078741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Z49"/>
  <sheetViews>
    <sheetView zoomScale="70" zoomScaleNormal="70" workbookViewId="0">
      <selection activeCell="F24" sqref="F24"/>
    </sheetView>
  </sheetViews>
  <sheetFormatPr defaultColWidth="9.140625" defaultRowHeight="12.75" outlineLevelRow="1"/>
  <cols>
    <col min="1" max="1" width="56.140625" style="1" customWidth="1"/>
    <col min="2" max="2" width="25.42578125" style="1" hidden="1" customWidth="1"/>
    <col min="3" max="3" width="15.140625" style="1" hidden="1" customWidth="1"/>
    <col min="4" max="4" width="21.42578125" style="104" customWidth="1" collapsed="1"/>
    <col min="5" max="11" width="9.140625" style="60" customWidth="1"/>
    <col min="12" max="13" width="9.140625" style="1" customWidth="1"/>
    <col min="14" max="15" width="10.5703125" style="1" customWidth="1"/>
    <col min="16" max="16384" width="9.140625" style="1"/>
  </cols>
  <sheetData>
    <row r="2" spans="1:26" s="60" customFormat="1" ht="21.75" customHeight="1">
      <c r="A2" s="451" t="s">
        <v>0</v>
      </c>
      <c r="B2" s="451"/>
      <c r="C2" s="1"/>
      <c r="D2" s="10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0" customFormat="1" ht="13.5" customHeight="1">
      <c r="A3" s="452" t="s">
        <v>16</v>
      </c>
      <c r="B3" s="452"/>
      <c r="C3" s="1"/>
      <c r="D3" s="10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60" customFormat="1" ht="15.75">
      <c r="A4" s="452" t="s">
        <v>41</v>
      </c>
      <c r="B4" s="452"/>
      <c r="C4" s="1"/>
      <c r="D4" s="10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60" customFormat="1" ht="15.75">
      <c r="A5" s="453" t="s">
        <v>66</v>
      </c>
      <c r="B5" s="453"/>
      <c r="C5" s="1"/>
      <c r="D5" s="10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60" customFormat="1" ht="13.5" thickBot="1">
      <c r="A6" s="105"/>
      <c r="B6" s="105"/>
      <c r="C6" s="1"/>
      <c r="D6" s="10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60" customFormat="1" ht="12.75" customHeight="1">
      <c r="A7" s="480" t="s">
        <v>1</v>
      </c>
      <c r="B7" s="491" t="s">
        <v>2</v>
      </c>
      <c r="C7" s="491" t="s">
        <v>2</v>
      </c>
      <c r="D7" s="491" t="s">
        <v>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60" customFormat="1" ht="23.25" customHeight="1">
      <c r="A8" s="481"/>
      <c r="B8" s="492"/>
      <c r="C8" s="492"/>
      <c r="D8" s="49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60" customFormat="1" ht="63" customHeight="1" thickBot="1">
      <c r="A9" s="481"/>
      <c r="B9" s="493"/>
      <c r="C9" s="493"/>
      <c r="D9" s="49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60" customFormat="1" ht="23.25" customHeight="1">
      <c r="A10" s="481"/>
      <c r="B10" s="491" t="s">
        <v>67</v>
      </c>
      <c r="C10" s="501" t="s">
        <v>65</v>
      </c>
      <c r="D10" s="501" t="s">
        <v>65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60" customFormat="1" ht="30.75" customHeight="1" thickBot="1">
      <c r="A11" s="500"/>
      <c r="B11" s="493"/>
      <c r="C11" s="502"/>
      <c r="D11" s="50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0" customFormat="1" ht="35.25" hidden="1" customHeight="1" thickBot="1">
      <c r="A12" s="106" t="s">
        <v>3</v>
      </c>
      <c r="B12" s="107">
        <v>2019</v>
      </c>
      <c r="C12" s="21" t="s">
        <v>21</v>
      </c>
      <c r="D12" s="10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60" customFormat="1" ht="31.5" customHeight="1">
      <c r="A13" s="109" t="s">
        <v>7</v>
      </c>
      <c r="B13" s="110">
        <v>3.65</v>
      </c>
      <c r="C13" s="110">
        <v>3.65</v>
      </c>
      <c r="D13" s="551">
        <v>3.8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60" customFormat="1" ht="36.75" customHeight="1" thickBot="1">
      <c r="A14" s="111" t="s">
        <v>22</v>
      </c>
      <c r="B14" s="112">
        <v>0.17</v>
      </c>
      <c r="C14" s="112">
        <v>0.17</v>
      </c>
      <c r="D14" s="552">
        <v>0.19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60" customFormat="1" ht="15" customHeight="1" thickTop="1">
      <c r="A15" s="113" t="s">
        <v>8</v>
      </c>
      <c r="B15" s="114">
        <v>0.35</v>
      </c>
      <c r="C15" s="114">
        <v>0.35</v>
      </c>
      <c r="D15" s="114">
        <v>0.35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60" customFormat="1" ht="15.75" customHeight="1">
      <c r="A16" s="116" t="s">
        <v>68</v>
      </c>
      <c r="B16" s="117">
        <v>1.1399999999999999</v>
      </c>
      <c r="C16" s="117">
        <v>1.1399999999999999</v>
      </c>
      <c r="D16" s="117">
        <v>1.1399999999999999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15" ht="27.75" customHeight="1">
      <c r="A17" s="116" t="s">
        <v>69</v>
      </c>
      <c r="B17" s="117">
        <v>1.1399999999999999</v>
      </c>
      <c r="C17" s="117">
        <v>1.1399999999999999</v>
      </c>
      <c r="D17" s="120">
        <v>1.25</v>
      </c>
    </row>
    <row r="18" spans="1:15" ht="18" customHeight="1">
      <c r="A18" s="116" t="s">
        <v>70</v>
      </c>
      <c r="B18" s="117">
        <v>1.53</v>
      </c>
      <c r="C18" s="117">
        <v>1.53</v>
      </c>
      <c r="D18" s="120">
        <v>1.7</v>
      </c>
    </row>
    <row r="19" spans="1:15" ht="15.75" customHeight="1" thickBot="1">
      <c r="A19" s="118" t="s">
        <v>71</v>
      </c>
      <c r="B19" s="119">
        <v>1.9</v>
      </c>
      <c r="C19" s="119">
        <v>1.9</v>
      </c>
      <c r="D19" s="553">
        <v>2.1</v>
      </c>
    </row>
    <row r="20" spans="1:15" ht="19.5" customHeight="1" thickTop="1">
      <c r="A20" s="113" t="s">
        <v>30</v>
      </c>
      <c r="B20" s="114">
        <v>0.18</v>
      </c>
      <c r="C20" s="114">
        <v>0.18</v>
      </c>
      <c r="D20" s="554">
        <v>0.2</v>
      </c>
    </row>
    <row r="21" spans="1:15" ht="20.25" customHeight="1">
      <c r="A21" s="116" t="s">
        <v>72</v>
      </c>
      <c r="B21" s="120">
        <v>0.94</v>
      </c>
      <c r="C21" s="117">
        <v>0.97</v>
      </c>
      <c r="D21" s="120">
        <v>1</v>
      </c>
      <c r="O21" s="2"/>
    </row>
    <row r="22" spans="1:15" ht="17.25" customHeight="1">
      <c r="A22" s="116" t="s">
        <v>9</v>
      </c>
      <c r="B22" s="117">
        <v>0.88</v>
      </c>
      <c r="C22" s="117">
        <v>0.88</v>
      </c>
      <c r="D22" s="120">
        <v>0.91</v>
      </c>
    </row>
    <row r="23" spans="1:15" ht="23.25" customHeight="1">
      <c r="A23" s="113" t="s">
        <v>10</v>
      </c>
      <c r="B23" s="114">
        <v>0.03</v>
      </c>
      <c r="C23" s="114">
        <v>0.03</v>
      </c>
      <c r="D23" s="114">
        <v>0.03</v>
      </c>
    </row>
    <row r="24" spans="1:15" ht="51" customHeight="1">
      <c r="A24" s="121" t="s">
        <v>73</v>
      </c>
      <c r="B24" s="117">
        <v>0.05</v>
      </c>
      <c r="C24" s="117">
        <v>0.05</v>
      </c>
      <c r="D24" s="117">
        <v>0.05</v>
      </c>
      <c r="E24" s="122" t="s">
        <v>74</v>
      </c>
    </row>
    <row r="25" spans="1:15" ht="36" customHeight="1">
      <c r="A25" s="123" t="s">
        <v>11</v>
      </c>
      <c r="B25" s="120">
        <v>1.1200000000000001</v>
      </c>
      <c r="C25" s="117">
        <v>1.1499999999999999</v>
      </c>
      <c r="D25" s="120">
        <v>1.19</v>
      </c>
      <c r="N25" s="101"/>
      <c r="O25" s="124"/>
    </row>
    <row r="26" spans="1:15" ht="25.5" customHeight="1">
      <c r="A26" s="116" t="s">
        <v>75</v>
      </c>
      <c r="B26" s="117">
        <f>1.3+3</f>
        <v>4.3</v>
      </c>
      <c r="C26" s="117">
        <v>4.24</v>
      </c>
      <c r="D26" s="120">
        <v>4.3</v>
      </c>
      <c r="K26" s="125"/>
      <c r="L26" s="126"/>
    </row>
    <row r="27" spans="1:15" ht="20.25" customHeight="1" thickBot="1">
      <c r="A27" s="127" t="s">
        <v>76</v>
      </c>
      <c r="B27" s="128">
        <v>0.7</v>
      </c>
      <c r="C27" s="128">
        <v>0.7</v>
      </c>
      <c r="D27" s="128">
        <v>0.7</v>
      </c>
      <c r="N27" s="2"/>
    </row>
    <row r="28" spans="1:15" s="132" customFormat="1" ht="30.75" customHeight="1" thickBot="1">
      <c r="A28" s="395" t="s">
        <v>35</v>
      </c>
      <c r="B28" s="396">
        <f>SUM(B13:B27)</f>
        <v>18.079999999999998</v>
      </c>
      <c r="C28" s="396">
        <f t="shared" ref="C28:D28" si="0">SUM(C13:C27)</f>
        <v>18.080000000000002</v>
      </c>
      <c r="D28" s="396">
        <f t="shared" si="0"/>
        <v>18.909999999999997</v>
      </c>
      <c r="E28" s="131"/>
      <c r="F28" s="131"/>
      <c r="G28" s="131"/>
      <c r="H28" s="131"/>
      <c r="I28" s="131"/>
      <c r="J28" s="131"/>
      <c r="K28" s="131"/>
    </row>
    <row r="29" spans="1:15" s="132" customFormat="1" ht="30.75" customHeight="1">
      <c r="A29" s="392" t="s">
        <v>90</v>
      </c>
      <c r="B29" s="401"/>
      <c r="C29" s="404"/>
      <c r="D29" s="398">
        <v>0.10041469431295422</v>
      </c>
      <c r="E29" s="131"/>
      <c r="F29" s="131"/>
      <c r="G29" s="131"/>
      <c r="H29" s="131"/>
      <c r="I29" s="131"/>
      <c r="J29" s="131"/>
      <c r="K29" s="131"/>
    </row>
    <row r="30" spans="1:15" s="132" customFormat="1" ht="30.75" customHeight="1">
      <c r="A30" s="393" t="s">
        <v>91</v>
      </c>
      <c r="B30" s="402"/>
      <c r="C30" s="405"/>
      <c r="D30" s="399">
        <v>0.46041469431295423</v>
      </c>
      <c r="E30" s="131"/>
      <c r="F30" s="131"/>
      <c r="G30" s="131"/>
      <c r="H30" s="131"/>
      <c r="I30" s="131"/>
      <c r="J30" s="131"/>
      <c r="K30" s="131"/>
    </row>
    <row r="31" spans="1:15" s="132" customFormat="1" ht="30.75" customHeight="1" thickBot="1">
      <c r="A31" s="394" t="s">
        <v>92</v>
      </c>
      <c r="B31" s="403"/>
      <c r="C31" s="406"/>
      <c r="D31" s="400">
        <v>1.8689392626175076</v>
      </c>
      <c r="E31" s="131"/>
      <c r="F31" s="131"/>
      <c r="G31" s="131"/>
      <c r="H31" s="131"/>
      <c r="I31" s="131"/>
      <c r="J31" s="131"/>
      <c r="K31" s="131"/>
    </row>
    <row r="32" spans="1:15" s="132" customFormat="1" ht="74.25" customHeight="1" thickBot="1">
      <c r="A32" s="325" t="s">
        <v>163</v>
      </c>
      <c r="B32" s="397">
        <f>+'[3]ОДН Волхов. (01.19-01.20)'!$H$83</f>
        <v>0</v>
      </c>
      <c r="C32" s="397">
        <f t="shared" ref="C32:D32" si="1">SUM(C29:C31)</f>
        <v>0</v>
      </c>
      <c r="D32" s="397">
        <f t="shared" si="1"/>
        <v>2.4297686512434162</v>
      </c>
      <c r="E32" s="131"/>
      <c r="F32" s="131"/>
      <c r="G32" s="131"/>
      <c r="H32" s="131"/>
      <c r="I32" s="131"/>
      <c r="J32" s="131"/>
      <c r="K32" s="131"/>
    </row>
    <row r="33" spans="1:11" s="132" customFormat="1" ht="27.75" customHeight="1" thickBot="1">
      <c r="A33" s="129" t="s">
        <v>77</v>
      </c>
      <c r="B33" s="130">
        <f>+B28+B32</f>
        <v>18.079999999999998</v>
      </c>
      <c r="C33" s="130">
        <f t="shared" ref="C33:D33" si="2">+C28+C32</f>
        <v>18.080000000000002</v>
      </c>
      <c r="D33" s="130">
        <f t="shared" si="2"/>
        <v>21.339768651243414</v>
      </c>
      <c r="E33" s="131"/>
      <c r="F33" s="131"/>
      <c r="G33" s="131"/>
      <c r="H33" s="131"/>
      <c r="I33" s="131"/>
      <c r="J33" s="131"/>
      <c r="K33" s="131"/>
    </row>
    <row r="34" spans="1:11" s="132" customFormat="1">
      <c r="A34" s="134"/>
      <c r="B34" s="135"/>
      <c r="D34" s="133"/>
      <c r="E34" s="131"/>
      <c r="F34" s="131"/>
      <c r="G34" s="131"/>
      <c r="H34" s="131"/>
      <c r="I34" s="131"/>
      <c r="J34" s="131"/>
      <c r="K34" s="131"/>
    </row>
    <row r="35" spans="1:11" ht="20.25" customHeight="1">
      <c r="A35" s="7"/>
      <c r="B35" s="7"/>
    </row>
    <row r="36" spans="1:11" ht="12.75" hidden="1" customHeight="1" outlineLevel="1">
      <c r="A36" s="7"/>
      <c r="B36" s="7"/>
    </row>
    <row r="37" spans="1:11" ht="12.75" hidden="1" customHeight="1" outlineLevel="1">
      <c r="A37" s="471" t="s">
        <v>39</v>
      </c>
      <c r="B37" s="472"/>
      <c r="C37" s="473"/>
    </row>
    <row r="38" spans="1:11" ht="39" hidden="1" customHeight="1" outlineLevel="1">
      <c r="A38" s="477"/>
      <c r="B38" s="478"/>
      <c r="C38" s="479"/>
    </row>
    <row r="39" spans="1:11" hidden="1" outlineLevel="1"/>
    <row r="40" spans="1:11" hidden="1" outlineLevel="1"/>
    <row r="41" spans="1:11" hidden="1" outlineLevel="1">
      <c r="B41" s="59" t="e">
        <f>+#REF!-#REF!-#REF!</f>
        <v>#REF!</v>
      </c>
    </row>
    <row r="42" spans="1:11" hidden="1" outlineLevel="1">
      <c r="B42" s="136">
        <v>2020</v>
      </c>
      <c r="C42" s="137" t="e">
        <f>+#REF!*5%</f>
        <v>#REF!</v>
      </c>
    </row>
    <row r="43" spans="1:11" hidden="1" outlineLevel="1">
      <c r="B43" s="138">
        <v>2021</v>
      </c>
      <c r="C43" s="139" t="e">
        <f>+#REF!*0.05</f>
        <v>#REF!</v>
      </c>
    </row>
    <row r="44" spans="1:11" hidden="1" outlineLevel="1">
      <c r="B44" s="138">
        <v>2022</v>
      </c>
      <c r="C44" s="140"/>
    </row>
    <row r="45" spans="1:11" ht="13.5" hidden="1" outlineLevel="1" thickBot="1">
      <c r="B45" s="141"/>
      <c r="C45" s="142" t="e">
        <f>+#REF!/3</f>
        <v>#REF!</v>
      </c>
    </row>
    <row r="46" spans="1:11" hidden="1" outlineLevel="1"/>
    <row r="47" spans="1:11" hidden="1" outlineLevel="1"/>
    <row r="48" spans="1:11" hidden="1" outlineLevel="1"/>
    <row r="49" collapsed="1"/>
  </sheetData>
  <mergeCells count="12">
    <mergeCell ref="A37:C38"/>
    <mergeCell ref="C7:C9"/>
    <mergeCell ref="D7:D9"/>
    <mergeCell ref="C10:C11"/>
    <mergeCell ref="D10:D11"/>
    <mergeCell ref="A2:B2"/>
    <mergeCell ref="A3:B3"/>
    <mergeCell ref="A4:B4"/>
    <mergeCell ref="A5:B5"/>
    <mergeCell ref="A7:A11"/>
    <mergeCell ref="B7:B9"/>
    <mergeCell ref="B10:B11"/>
  </mergeCells>
  <pageMargins left="0.11811023622047245" right="0.11811023622047245" top="0.11811023622047245" bottom="0.1181102362204724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6"/>
  <sheetViews>
    <sheetView topLeftCell="A21" zoomScale="68" zoomScaleNormal="68" workbookViewId="0">
      <selection activeCell="G32" sqref="G32"/>
    </sheetView>
  </sheetViews>
  <sheetFormatPr defaultColWidth="9.140625" defaultRowHeight="12.75" outlineLevelCol="1"/>
  <cols>
    <col min="1" max="1" width="3.28515625" style="1" customWidth="1"/>
    <col min="2" max="2" width="63.5703125" style="1" customWidth="1"/>
    <col min="3" max="3" width="20.7109375" style="4" customWidth="1" outlineLevel="1"/>
    <col min="4" max="16384" width="9.140625" style="1"/>
  </cols>
  <sheetData>
    <row r="1" spans="1:15" ht="23.25" customHeight="1">
      <c r="C1" s="448"/>
    </row>
    <row r="3" spans="1:15" ht="19.5" customHeight="1">
      <c r="B3" s="443" t="s">
        <v>0</v>
      </c>
    </row>
    <row r="4" spans="1:15" ht="24.75" customHeight="1">
      <c r="B4" s="444" t="s">
        <v>16</v>
      </c>
    </row>
    <row r="5" spans="1:15" ht="27" customHeight="1">
      <c r="B5" s="446" t="s">
        <v>41</v>
      </c>
    </row>
    <row r="6" spans="1:15" ht="27" customHeight="1">
      <c r="B6" s="446" t="s">
        <v>78</v>
      </c>
    </row>
    <row r="7" spans="1:15" ht="15.75" customHeight="1" thickBot="1">
      <c r="B7" s="5"/>
    </row>
    <row r="8" spans="1:15" ht="15.75" customHeight="1">
      <c r="B8" s="480" t="s">
        <v>1</v>
      </c>
      <c r="C8" s="484"/>
    </row>
    <row r="9" spans="1:15" ht="30" customHeight="1">
      <c r="B9" s="481"/>
      <c r="C9" s="487"/>
    </row>
    <row r="10" spans="1:15" ht="21" customHeight="1" thickBot="1">
      <c r="B10" s="481"/>
      <c r="C10" s="490"/>
    </row>
    <row r="11" spans="1:15" ht="39" customHeight="1" thickBot="1">
      <c r="B11" s="17" t="s">
        <v>3</v>
      </c>
      <c r="C11" s="143" t="s">
        <v>84</v>
      </c>
    </row>
    <row r="12" spans="1:15" ht="15.75" customHeight="1">
      <c r="B12" s="144" t="s">
        <v>7</v>
      </c>
      <c r="C12" s="547">
        <v>4.5999999999999996</v>
      </c>
    </row>
    <row r="13" spans="1:15" s="4" customFormat="1" ht="24" customHeight="1">
      <c r="A13" s="1"/>
      <c r="B13" s="145" t="s">
        <v>22</v>
      </c>
      <c r="C13" s="548">
        <v>0.19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4" customFormat="1" ht="18.75" customHeight="1">
      <c r="A14" s="1"/>
      <c r="B14" s="145" t="s">
        <v>79</v>
      </c>
      <c r="C14" s="32">
        <v>0.33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4" customFormat="1" ht="18.75" customHeight="1">
      <c r="A15" s="1"/>
      <c r="B15" s="145" t="s">
        <v>80</v>
      </c>
      <c r="C15" s="32">
        <v>0.38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s="4" customFormat="1" ht="28.5" customHeight="1">
      <c r="A16" s="1"/>
      <c r="B16" s="145" t="s">
        <v>81</v>
      </c>
      <c r="C16" s="555">
        <v>1.1200000000000001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4" customFormat="1" ht="28.5" customHeight="1">
      <c r="A17" s="1"/>
      <c r="B17" s="146" t="s">
        <v>82</v>
      </c>
      <c r="C17" s="32">
        <v>7.0000000000000007E-2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4" customFormat="1" ht="28.5" customHeight="1">
      <c r="A18" s="1"/>
      <c r="B18" s="145" t="s">
        <v>23</v>
      </c>
      <c r="C18" s="32">
        <v>2.76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4" customFormat="1" ht="28.5" customHeight="1">
      <c r="A19" s="1"/>
      <c r="B19" s="146" t="s">
        <v>24</v>
      </c>
      <c r="C19" s="547">
        <v>1.7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4" customFormat="1" ht="28.5" customHeight="1">
      <c r="A20" s="1"/>
      <c r="B20" s="145" t="s">
        <v>25</v>
      </c>
      <c r="C20" s="32">
        <v>2.1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4" customFormat="1" ht="28.5" customHeight="1">
      <c r="A21" s="1"/>
      <c r="B21" s="145" t="s">
        <v>26</v>
      </c>
      <c r="C21" s="548">
        <v>1.3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4" customFormat="1" ht="36" customHeight="1">
      <c r="A22" s="1"/>
      <c r="B22" s="145" t="s">
        <v>83</v>
      </c>
      <c r="C22" s="548">
        <v>3.85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4" customFormat="1" ht="15.75" customHeight="1">
      <c r="A23" s="1"/>
      <c r="B23" s="145" t="s">
        <v>30</v>
      </c>
      <c r="C23" s="32">
        <v>0.18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4" customFormat="1" ht="15.75" customHeight="1">
      <c r="A24" s="1"/>
      <c r="B24" s="145" t="s">
        <v>31</v>
      </c>
      <c r="C24" s="32">
        <v>0.05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4" customFormat="1" ht="15.75" customHeight="1">
      <c r="A25" s="1"/>
      <c r="B25" s="145" t="s">
        <v>10</v>
      </c>
      <c r="C25" s="32">
        <v>0.03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4" customFormat="1" ht="46.5" customHeight="1">
      <c r="A26" s="1"/>
      <c r="B26" s="145" t="s">
        <v>32</v>
      </c>
      <c r="C26" s="548">
        <v>1.19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1" customHeight="1" thickBot="1">
      <c r="B27" s="147" t="s">
        <v>33</v>
      </c>
      <c r="C27" s="150">
        <v>1.85</v>
      </c>
    </row>
    <row r="28" spans="1:15" ht="42.75" customHeight="1" thickBot="1">
      <c r="B28" s="48" t="s">
        <v>35</v>
      </c>
      <c r="C28" s="50">
        <f>SUM(C12:C27)</f>
        <v>21.700000000000003</v>
      </c>
    </row>
    <row r="29" spans="1:15" s="148" customFormat="1" ht="96" customHeight="1" thickBot="1">
      <c r="B29" s="325" t="s">
        <v>173</v>
      </c>
      <c r="C29" s="363" t="s">
        <v>166</v>
      </c>
    </row>
    <row r="30" spans="1:15" s="4" customFormat="1" ht="39" customHeight="1" thickBot="1">
      <c r="A30" s="1"/>
      <c r="B30" s="362" t="s">
        <v>36</v>
      </c>
      <c r="C30" s="364" t="s">
        <v>171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4" customFormat="1">
      <c r="A31" s="1"/>
      <c r="B31" s="5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2.5">
      <c r="B32" s="149"/>
      <c r="C32" s="103"/>
    </row>
    <row r="36" spans="1:15" s="4" customFormat="1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2">
    <mergeCell ref="B8:B10"/>
    <mergeCell ref="C8:C10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AH33"/>
  <sheetViews>
    <sheetView topLeftCell="A17" zoomScale="76" zoomScaleNormal="76" workbookViewId="0">
      <selection activeCell="C29" sqref="C29"/>
    </sheetView>
  </sheetViews>
  <sheetFormatPr defaultColWidth="9.140625" defaultRowHeight="12.75" outlineLevelRow="1"/>
  <cols>
    <col min="1" max="1" width="54.140625" style="1" customWidth="1"/>
    <col min="2" max="2" width="20.28515625" style="164" customWidth="1"/>
    <col min="3" max="3" width="15" style="164" customWidth="1"/>
    <col min="4" max="4" width="6.140625" style="1" customWidth="1"/>
    <col min="5" max="10" width="9.140625" style="1" customWidth="1"/>
    <col min="11" max="11" width="9.140625" style="60" customWidth="1" collapsed="1"/>
    <col min="12" max="19" width="9.140625" style="60" customWidth="1"/>
    <col min="20" max="21" width="9.140625" style="1" customWidth="1"/>
    <col min="22" max="23" width="10.5703125" style="1" customWidth="1"/>
    <col min="24" max="16384" width="9.140625" style="1"/>
  </cols>
  <sheetData>
    <row r="2" spans="1:34" s="60" customFormat="1" ht="21.75" customHeight="1">
      <c r="A2" s="443" t="s">
        <v>0</v>
      </c>
      <c r="B2" s="165"/>
      <c r="C2" s="164"/>
      <c r="D2" s="1"/>
      <c r="E2" s="1"/>
      <c r="F2" s="1"/>
      <c r="G2" s="1"/>
      <c r="H2" s="1"/>
      <c r="I2" s="1"/>
      <c r="J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60" customFormat="1" ht="13.5" customHeight="1">
      <c r="A3" s="444" t="s">
        <v>16</v>
      </c>
      <c r="B3" s="164"/>
      <c r="C3" s="164"/>
      <c r="D3" s="1"/>
      <c r="E3" s="1"/>
      <c r="F3" s="1"/>
      <c r="G3" s="1"/>
      <c r="H3" s="1"/>
      <c r="I3" s="1"/>
      <c r="J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60" customFormat="1" ht="15.75">
      <c r="A4" s="444" t="s">
        <v>85</v>
      </c>
      <c r="B4" s="164"/>
      <c r="C4" s="164"/>
      <c r="D4" s="1"/>
      <c r="E4" s="1"/>
      <c r="F4" s="1"/>
      <c r="G4" s="1"/>
      <c r="H4" s="1"/>
      <c r="I4" s="1"/>
      <c r="J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60" customFormat="1" ht="15.75">
      <c r="A5" s="444" t="s">
        <v>14</v>
      </c>
      <c r="B5" s="164"/>
      <c r="C5" s="164"/>
      <c r="D5" s="1"/>
      <c r="E5" s="1"/>
      <c r="F5" s="1"/>
      <c r="G5" s="1"/>
      <c r="H5" s="1"/>
      <c r="I5" s="1"/>
      <c r="J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60" customFormat="1" ht="16.5" thickBot="1">
      <c r="A6" s="6"/>
      <c r="B6" s="164"/>
      <c r="C6" s="164"/>
      <c r="D6" s="1"/>
      <c r="E6" s="1"/>
      <c r="F6" s="1"/>
      <c r="G6" s="1"/>
      <c r="H6" s="1"/>
      <c r="I6" s="1"/>
      <c r="J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60" customFormat="1" ht="12.75" customHeight="1">
      <c r="A7" s="506" t="s">
        <v>1</v>
      </c>
      <c r="B7" s="503" t="s">
        <v>2</v>
      </c>
      <c r="C7" s="164"/>
      <c r="D7" s="1"/>
      <c r="E7" s="1"/>
      <c r="F7" s="1"/>
      <c r="G7" s="1"/>
      <c r="H7" s="1"/>
      <c r="I7" s="1"/>
      <c r="J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60" customFormat="1" ht="23.25" customHeight="1">
      <c r="A8" s="507"/>
      <c r="B8" s="504"/>
      <c r="C8" s="164"/>
      <c r="D8" s="1"/>
      <c r="E8" s="1"/>
      <c r="F8" s="1"/>
      <c r="G8" s="1"/>
      <c r="H8" s="1"/>
      <c r="I8" s="1"/>
      <c r="J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60" customFormat="1" ht="45.75" customHeight="1">
      <c r="A9" s="507"/>
      <c r="B9" s="504"/>
      <c r="C9" s="164"/>
      <c r="D9" s="1"/>
      <c r="E9" s="1"/>
      <c r="F9" s="1"/>
      <c r="G9" s="1"/>
      <c r="H9" s="1"/>
      <c r="I9" s="1"/>
      <c r="J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60" customFormat="1" ht="10.5" customHeight="1">
      <c r="A10" s="507"/>
      <c r="B10" s="504" t="s">
        <v>84</v>
      </c>
      <c r="C10" s="164"/>
      <c r="D10" s="1"/>
      <c r="E10" s="1"/>
      <c r="F10" s="1"/>
      <c r="G10" s="1"/>
      <c r="H10" s="1"/>
      <c r="I10" s="1"/>
      <c r="J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60" customFormat="1" ht="31.5" customHeight="1" thickBot="1">
      <c r="A11" s="508"/>
      <c r="B11" s="505"/>
      <c r="C11" s="167"/>
      <c r="D11" s="1"/>
      <c r="E11" s="1"/>
      <c r="F11" s="1"/>
      <c r="G11" s="1"/>
      <c r="H11" s="1"/>
      <c r="I11" s="1"/>
      <c r="J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60" customFormat="1" ht="35.25" hidden="1" customHeight="1" thickBot="1">
      <c r="A12" s="176" t="s">
        <v>3</v>
      </c>
      <c r="B12" s="168"/>
      <c r="C12" s="168"/>
      <c r="D12" s="1"/>
      <c r="E12" s="1"/>
      <c r="F12" s="1"/>
      <c r="G12" s="1"/>
      <c r="H12" s="1"/>
      <c r="I12" s="1"/>
      <c r="J12" s="1"/>
      <c r="K12" s="12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60" customFormat="1" ht="34.5" customHeight="1">
      <c r="A13" s="177" t="s">
        <v>7</v>
      </c>
      <c r="B13" s="556">
        <v>4</v>
      </c>
      <c r="C13" s="169"/>
      <c r="D13" s="1"/>
      <c r="E13" s="1"/>
      <c r="F13" s="1"/>
      <c r="G13" s="1"/>
      <c r="H13" s="1"/>
      <c r="I13" s="1"/>
      <c r="J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60" customFormat="1" ht="30.75" customHeight="1">
      <c r="A14" s="151" t="s">
        <v>22</v>
      </c>
      <c r="B14" s="557">
        <v>0.19</v>
      </c>
      <c r="C14" s="170"/>
      <c r="D14" s="1"/>
      <c r="E14" s="1"/>
      <c r="F14" s="1"/>
      <c r="G14" s="1"/>
      <c r="H14" s="1"/>
      <c r="I14" s="1"/>
      <c r="J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60" customFormat="1" ht="15" customHeight="1">
      <c r="A15" s="113" t="s">
        <v>8</v>
      </c>
      <c r="B15" s="558">
        <v>0.443</v>
      </c>
      <c r="C15" s="170"/>
      <c r="D15" s="1"/>
      <c r="E15" s="1"/>
      <c r="F15" s="1" t="s">
        <v>87</v>
      </c>
      <c r="G15" s="1"/>
      <c r="H15" s="1"/>
      <c r="I15" s="1"/>
      <c r="J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60" customFormat="1" ht="15" customHeight="1">
      <c r="A16" s="113" t="s">
        <v>88</v>
      </c>
      <c r="B16" s="155">
        <v>0.05</v>
      </c>
      <c r="C16" s="170"/>
      <c r="D16" s="1"/>
      <c r="E16" s="1"/>
      <c r="F16" s="1"/>
      <c r="G16" s="1"/>
      <c r="H16" s="1"/>
      <c r="I16" s="1"/>
      <c r="J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23" ht="38.25" customHeight="1">
      <c r="A17" s="116" t="s">
        <v>89</v>
      </c>
      <c r="B17" s="152">
        <v>2.9</v>
      </c>
      <c r="C17" s="170"/>
    </row>
    <row r="18" spans="1:23">
      <c r="A18" s="156" t="s">
        <v>72</v>
      </c>
      <c r="B18" s="557">
        <v>1</v>
      </c>
      <c r="C18" s="170"/>
      <c r="K18" s="125"/>
      <c r="W18" s="2"/>
    </row>
    <row r="19" spans="1:23" ht="30.75" customHeight="1">
      <c r="A19" s="123" t="s">
        <v>11</v>
      </c>
      <c r="B19" s="557">
        <v>1.19</v>
      </c>
      <c r="C19" s="170"/>
      <c r="K19" s="125"/>
      <c r="V19" s="101"/>
      <c r="W19" s="124"/>
    </row>
    <row r="20" spans="1:23" ht="13.5" thickBot="1">
      <c r="A20" s="116" t="s">
        <v>75</v>
      </c>
      <c r="B20" s="152">
        <v>2.23</v>
      </c>
      <c r="C20" s="170"/>
      <c r="D20" s="126"/>
      <c r="S20" s="125"/>
      <c r="T20" s="126"/>
    </row>
    <row r="21" spans="1:23" s="132" customFormat="1" ht="30.75" customHeight="1" thickBot="1">
      <c r="A21" s="157" t="s">
        <v>35</v>
      </c>
      <c r="B21" s="49">
        <f>SUM(B13:B20)</f>
        <v>12.003</v>
      </c>
      <c r="C21" s="171"/>
      <c r="D21" s="158"/>
      <c r="E21" s="158"/>
      <c r="F21" s="158"/>
      <c r="G21" s="158"/>
      <c r="H21" s="158"/>
      <c r="K21" s="131"/>
      <c r="L21" s="131"/>
      <c r="M21" s="131"/>
      <c r="N21" s="131"/>
      <c r="O21" s="131"/>
      <c r="P21" s="131"/>
      <c r="Q21" s="131"/>
      <c r="R21" s="131"/>
      <c r="S21" s="131"/>
    </row>
    <row r="22" spans="1:23" ht="36" customHeight="1" outlineLevel="1">
      <c r="A22" s="159" t="s">
        <v>90</v>
      </c>
      <c r="B22" s="154">
        <f>+'[3]ОДН Кр путь. (07-12) '!$H$18</f>
        <v>0</v>
      </c>
      <c r="C22" s="166"/>
      <c r="D22" s="126"/>
      <c r="S22" s="125"/>
      <c r="T22" s="126"/>
    </row>
    <row r="23" spans="1:23" ht="36" customHeight="1" outlineLevel="1">
      <c r="A23" s="159" t="s">
        <v>91</v>
      </c>
      <c r="B23" s="154">
        <f>+'[3]ОДН Кр путь. (07-12) '!$H$19+'[3]ОДН Кр путь. (07-12) '!$H$20</f>
        <v>0</v>
      </c>
      <c r="C23" s="166"/>
      <c r="D23" s="126"/>
      <c r="S23" s="125"/>
      <c r="T23" s="126"/>
    </row>
    <row r="24" spans="1:23" s="132" customFormat="1" ht="36" customHeight="1" outlineLevel="1" thickBot="1">
      <c r="A24" s="159" t="s">
        <v>92</v>
      </c>
      <c r="B24" s="153">
        <f>+'[3]ОДН Кр путь. (07-12) '!$H$17</f>
        <v>0</v>
      </c>
      <c r="C24" s="173"/>
      <c r="D24" s="158"/>
      <c r="E24" s="158"/>
      <c r="F24" s="158"/>
      <c r="G24" s="158"/>
      <c r="H24" s="158"/>
      <c r="K24" s="131"/>
      <c r="L24" s="131"/>
      <c r="M24" s="131"/>
      <c r="N24" s="131"/>
      <c r="O24" s="131"/>
      <c r="P24" s="131"/>
      <c r="Q24" s="131"/>
      <c r="R24" s="131"/>
      <c r="S24" s="131"/>
    </row>
    <row r="25" spans="1:23" s="132" customFormat="1" ht="87.75" customHeight="1" thickBot="1">
      <c r="A25" s="325" t="s">
        <v>163</v>
      </c>
      <c r="B25" s="160" t="s">
        <v>166</v>
      </c>
      <c r="C25" s="173"/>
      <c r="D25" s="158"/>
      <c r="E25" s="158"/>
      <c r="F25" s="158"/>
      <c r="G25" s="158"/>
      <c r="H25" s="158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1:23" s="132" customFormat="1" ht="26.25" customHeight="1" thickBot="1">
      <c r="A26" s="129" t="s">
        <v>94</v>
      </c>
      <c r="B26" s="161" t="e">
        <f>+B21+B25</f>
        <v>#VALUE!</v>
      </c>
      <c r="C26" s="174"/>
      <c r="D26" s="158"/>
      <c r="E26" s="158"/>
      <c r="F26" s="158"/>
      <c r="G26" s="158"/>
      <c r="H26" s="158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23" s="132" customFormat="1" ht="21" customHeight="1">
      <c r="A27" s="134"/>
      <c r="B27" s="172"/>
      <c r="C27" s="173"/>
      <c r="D27" s="158"/>
      <c r="E27" s="158"/>
      <c r="F27" s="158"/>
      <c r="G27" s="158"/>
      <c r="H27" s="158"/>
      <c r="K27" s="131"/>
      <c r="L27" s="131"/>
      <c r="M27" s="131"/>
      <c r="N27" s="131"/>
      <c r="O27" s="131"/>
      <c r="P27" s="131"/>
      <c r="Q27" s="131"/>
      <c r="R27" s="131"/>
      <c r="S27" s="131"/>
    </row>
    <row r="28" spans="1:23" ht="15" customHeight="1">
      <c r="A28" s="162"/>
      <c r="B28" s="175"/>
    </row>
    <row r="29" spans="1:23" ht="12.75" customHeight="1">
      <c r="A29" s="7"/>
      <c r="B29" s="175"/>
    </row>
    <row r="30" spans="1:23" ht="12.75" customHeight="1">
      <c r="A30" s="7"/>
      <c r="B30" s="175"/>
    </row>
    <row r="31" spans="1:23" ht="12.75" customHeight="1">
      <c r="A31" s="7"/>
      <c r="B31" s="175"/>
    </row>
    <row r="32" spans="1:23" ht="12.75" customHeight="1">
      <c r="A32" s="7"/>
      <c r="B32" s="175"/>
    </row>
    <row r="33" spans="1:2" ht="12.75" customHeight="1">
      <c r="A33" s="7"/>
      <c r="B33" s="175"/>
    </row>
  </sheetData>
  <mergeCells count="3">
    <mergeCell ref="B7:B9"/>
    <mergeCell ref="B10:B11"/>
    <mergeCell ref="A7:A11"/>
  </mergeCells>
  <pageMargins left="0.11811023622047245" right="0.11811023622047245" top="0.19685039370078741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G51"/>
  <sheetViews>
    <sheetView topLeftCell="A8" zoomScale="68" zoomScaleNormal="68" workbookViewId="0">
      <selection activeCell="K7" sqref="K7"/>
    </sheetView>
  </sheetViews>
  <sheetFormatPr defaultColWidth="9.140625" defaultRowHeight="12.75"/>
  <cols>
    <col min="1" max="1" width="3.7109375" style="1" customWidth="1"/>
    <col min="2" max="2" width="70.140625" style="1" customWidth="1"/>
    <col min="3" max="3" width="16.85546875" style="1" hidden="1" customWidth="1"/>
    <col min="4" max="4" width="16" style="1" hidden="1" customWidth="1"/>
    <col min="5" max="5" width="24.42578125" style="1" hidden="1" customWidth="1"/>
    <col min="6" max="6" width="18.5703125" style="1" customWidth="1"/>
    <col min="7" max="16384" width="9.140625" style="1"/>
  </cols>
  <sheetData>
    <row r="1" spans="2:6" ht="24" customHeight="1">
      <c r="B1" s="451" t="s">
        <v>0</v>
      </c>
      <c r="C1" s="451"/>
      <c r="D1" s="451"/>
      <c r="E1" s="451"/>
    </row>
    <row r="2" spans="2:6" ht="18" customHeight="1">
      <c r="B2" s="452" t="s">
        <v>16</v>
      </c>
      <c r="C2" s="452"/>
      <c r="D2" s="452"/>
      <c r="E2" s="452"/>
    </row>
    <row r="3" spans="2:6" ht="18.75">
      <c r="B3" s="519" t="s">
        <v>41</v>
      </c>
      <c r="C3" s="519"/>
      <c r="D3" s="519"/>
      <c r="E3" s="519"/>
    </row>
    <row r="4" spans="2:6" ht="27.75" customHeight="1" thickBot="1">
      <c r="B4" s="520" t="s">
        <v>95</v>
      </c>
      <c r="C4" s="520"/>
      <c r="D4" s="520"/>
      <c r="E4" s="520"/>
    </row>
    <row r="5" spans="2:6" ht="15" customHeight="1">
      <c r="B5" s="480" t="s">
        <v>1</v>
      </c>
      <c r="C5" s="457" t="s">
        <v>2</v>
      </c>
      <c r="D5" s="458"/>
      <c r="E5" s="459"/>
      <c r="F5" s="509" t="s">
        <v>2</v>
      </c>
    </row>
    <row r="6" spans="2:6" ht="15" customHeight="1">
      <c r="B6" s="481"/>
      <c r="C6" s="460"/>
      <c r="D6" s="461"/>
      <c r="E6" s="462"/>
      <c r="F6" s="510"/>
    </row>
    <row r="7" spans="2:6" ht="71.25" customHeight="1" thickBot="1">
      <c r="B7" s="481"/>
      <c r="C7" s="463"/>
      <c r="D7" s="464"/>
      <c r="E7" s="465"/>
      <c r="F7" s="511"/>
    </row>
    <row r="8" spans="2:6" ht="21.75" customHeight="1">
      <c r="B8" s="481"/>
      <c r="C8" s="457" t="s">
        <v>96</v>
      </c>
      <c r="D8" s="512"/>
      <c r="E8" s="513"/>
      <c r="F8" s="517" t="s">
        <v>65</v>
      </c>
    </row>
    <row r="9" spans="2:6" ht="40.5" customHeight="1" thickBot="1">
      <c r="B9" s="500"/>
      <c r="C9" s="514"/>
      <c r="D9" s="515"/>
      <c r="E9" s="516"/>
      <c r="F9" s="518"/>
    </row>
    <row r="10" spans="2:6" ht="36.75" hidden="1" customHeight="1" thickBot="1">
      <c r="B10" s="178" t="s">
        <v>3</v>
      </c>
      <c r="C10" s="179">
        <v>2017</v>
      </c>
      <c r="D10" s="180" t="s">
        <v>5</v>
      </c>
      <c r="E10" s="180" t="s">
        <v>86</v>
      </c>
    </row>
    <row r="11" spans="2:6" ht="26.25" customHeight="1">
      <c r="B11" s="181" t="s">
        <v>7</v>
      </c>
      <c r="C11" s="182">
        <v>3.53</v>
      </c>
      <c r="D11" s="183">
        <f t="shared" ref="D11:D24" si="0">+E11-C11</f>
        <v>0.37000000000000011</v>
      </c>
      <c r="E11" s="184">
        <v>3.9</v>
      </c>
      <c r="F11" s="559">
        <v>4.22</v>
      </c>
    </row>
    <row r="12" spans="2:6" ht="30.75" customHeight="1">
      <c r="B12" s="185" t="s">
        <v>22</v>
      </c>
      <c r="C12" s="186">
        <v>0.15000000000000002</v>
      </c>
      <c r="D12" s="183">
        <f t="shared" si="0"/>
        <v>1.999999999999999E-2</v>
      </c>
      <c r="E12" s="183">
        <v>0.17</v>
      </c>
      <c r="F12" s="560">
        <v>0.19</v>
      </c>
    </row>
    <row r="13" spans="2:6" ht="15" customHeight="1">
      <c r="B13" s="187" t="s">
        <v>8</v>
      </c>
      <c r="C13" s="186">
        <v>0.36</v>
      </c>
      <c r="D13" s="183">
        <f t="shared" si="0"/>
        <v>0.24</v>
      </c>
      <c r="E13" s="183">
        <v>0.6</v>
      </c>
      <c r="F13" s="561">
        <v>0.42</v>
      </c>
    </row>
    <row r="14" spans="2:6" ht="15" customHeight="1">
      <c r="B14" s="187" t="s">
        <v>97</v>
      </c>
      <c r="C14" s="186">
        <v>0.05</v>
      </c>
      <c r="D14" s="183">
        <f t="shared" si="0"/>
        <v>0</v>
      </c>
      <c r="E14" s="183">
        <v>0.05</v>
      </c>
      <c r="F14" s="561">
        <v>0.05</v>
      </c>
    </row>
    <row r="15" spans="2:6" ht="29.25" customHeight="1">
      <c r="B15" s="187" t="s">
        <v>98</v>
      </c>
      <c r="C15" s="186">
        <v>2.58</v>
      </c>
      <c r="D15" s="183">
        <f t="shared" si="0"/>
        <v>0.12999999999999989</v>
      </c>
      <c r="E15" s="183">
        <f>+'[1]2019 (фот ) '!$V$32+'[1]2019 (фот ) '!$V$33</f>
        <v>2.71</v>
      </c>
      <c r="F15" s="561">
        <v>2.99</v>
      </c>
    </row>
    <row r="16" spans="2:6" ht="18" customHeight="1">
      <c r="B16" s="187" t="s">
        <v>9</v>
      </c>
      <c r="C16" s="186">
        <v>0.79</v>
      </c>
      <c r="D16" s="183">
        <f t="shared" si="0"/>
        <v>8.9999999999999969E-2</v>
      </c>
      <c r="E16" s="183">
        <v>0.88</v>
      </c>
      <c r="F16" s="560">
        <v>0.94</v>
      </c>
    </row>
    <row r="17" spans="2:7" ht="28.5" customHeight="1">
      <c r="B17" s="187" t="s">
        <v>99</v>
      </c>
      <c r="C17" s="186">
        <v>1.5599999999999998</v>
      </c>
      <c r="D17" s="183">
        <f t="shared" si="0"/>
        <v>0.20000000000000018</v>
      </c>
      <c r="E17" s="183">
        <v>1.76</v>
      </c>
      <c r="F17" s="561">
        <v>1.81</v>
      </c>
    </row>
    <row r="18" spans="2:7">
      <c r="B18" s="187" t="s">
        <v>30</v>
      </c>
      <c r="C18" s="186">
        <v>0.16</v>
      </c>
      <c r="D18" s="183">
        <f t="shared" si="0"/>
        <v>1.999999999999999E-2</v>
      </c>
      <c r="E18" s="183">
        <v>0.18</v>
      </c>
      <c r="F18" s="560">
        <v>0.2</v>
      </c>
    </row>
    <row r="19" spans="2:7" ht="18.75" customHeight="1">
      <c r="B19" s="187" t="s">
        <v>72</v>
      </c>
      <c r="C19" s="186">
        <v>0.84000000000000008</v>
      </c>
      <c r="D19" s="183">
        <f t="shared" si="0"/>
        <v>9.9999999999999867E-2</v>
      </c>
      <c r="E19" s="183">
        <v>0.94</v>
      </c>
      <c r="F19" s="560">
        <v>1</v>
      </c>
    </row>
    <row r="20" spans="2:7" ht="19.5" customHeight="1">
      <c r="B20" s="187" t="s">
        <v>71</v>
      </c>
      <c r="C20" s="186">
        <v>2.9</v>
      </c>
      <c r="D20" s="183">
        <f t="shared" si="0"/>
        <v>0.30000000000000027</v>
      </c>
      <c r="E20" s="183">
        <v>3.2</v>
      </c>
      <c r="F20" s="561">
        <v>3.35</v>
      </c>
    </row>
    <row r="21" spans="2:7" ht="29.25" customHeight="1">
      <c r="B21" s="187" t="s">
        <v>73</v>
      </c>
      <c r="C21" s="186">
        <v>0.05</v>
      </c>
      <c r="D21" s="183">
        <f t="shared" si="0"/>
        <v>0</v>
      </c>
      <c r="E21" s="183">
        <v>0.05</v>
      </c>
      <c r="F21" s="561">
        <v>0.05</v>
      </c>
    </row>
    <row r="22" spans="2:7" ht="18.75" customHeight="1">
      <c r="B22" s="187" t="s">
        <v>10</v>
      </c>
      <c r="C22" s="186">
        <v>0.03</v>
      </c>
      <c r="D22" s="183">
        <f t="shared" si="0"/>
        <v>0</v>
      </c>
      <c r="E22" s="183">
        <v>0.03</v>
      </c>
      <c r="F22" s="561">
        <v>0.03</v>
      </c>
    </row>
    <row r="23" spans="2:7" ht="28.5" customHeight="1">
      <c r="B23" s="187" t="s">
        <v>11</v>
      </c>
      <c r="C23" s="186">
        <v>1</v>
      </c>
      <c r="D23" s="183">
        <f t="shared" si="0"/>
        <v>0.12000000000000011</v>
      </c>
      <c r="E23" s="183">
        <v>1.1200000000000001</v>
      </c>
      <c r="F23" s="560">
        <v>1.19</v>
      </c>
    </row>
    <row r="24" spans="2:7" ht="34.5" customHeight="1" thickBot="1">
      <c r="B24" s="188" t="s">
        <v>12</v>
      </c>
      <c r="C24" s="189">
        <v>2</v>
      </c>
      <c r="D24" s="190">
        <f t="shared" si="0"/>
        <v>0.22999999999999998</v>
      </c>
      <c r="E24" s="190">
        <v>2.23</v>
      </c>
      <c r="F24" s="416">
        <v>2.7</v>
      </c>
    </row>
    <row r="25" spans="2:7" ht="30.75" thickBot="1">
      <c r="B25" s="395" t="s">
        <v>35</v>
      </c>
      <c r="C25" s="367">
        <f>SUM(C11:C24)</f>
        <v>16</v>
      </c>
      <c r="D25" s="368">
        <f>SUM(D11:D24)</f>
        <v>1.8200000000000005</v>
      </c>
      <c r="E25" s="367">
        <f>SUM(E11:E24)</f>
        <v>17.82</v>
      </c>
      <c r="F25" s="367">
        <f>SUM(F11:F24)</f>
        <v>19.14</v>
      </c>
      <c r="G25" s="2"/>
    </row>
    <row r="26" spans="2:7" ht="26.25">
      <c r="B26" s="392" t="s">
        <v>90</v>
      </c>
      <c r="C26" s="389"/>
      <c r="D26" s="378"/>
      <c r="E26" s="410"/>
      <c r="F26" s="413">
        <v>0.10996610798875955</v>
      </c>
      <c r="G26" s="2"/>
    </row>
    <row r="27" spans="2:7" ht="26.25">
      <c r="B27" s="393" t="s">
        <v>91</v>
      </c>
      <c r="C27" s="390"/>
      <c r="D27" s="372"/>
      <c r="E27" s="411"/>
      <c r="F27" s="414">
        <v>0.63334394187073473</v>
      </c>
      <c r="G27" s="2"/>
    </row>
    <row r="28" spans="2:7" ht="29.25" customHeight="1" thickBot="1">
      <c r="B28" s="394" t="s">
        <v>92</v>
      </c>
      <c r="C28" s="391"/>
      <c r="D28" s="380"/>
      <c r="E28" s="412"/>
      <c r="F28" s="415">
        <v>0.64633015857085507</v>
      </c>
      <c r="G28" s="2"/>
    </row>
    <row r="29" spans="2:7" ht="84.75" customHeight="1" thickBot="1">
      <c r="B29" s="325" t="s">
        <v>163</v>
      </c>
      <c r="C29" s="407">
        <v>1.19</v>
      </c>
      <c r="D29" s="408"/>
      <c r="E29" s="409">
        <f>+'[3]ОДН Рабинов. (01.19-01.20)'!$H$81</f>
        <v>0</v>
      </c>
      <c r="F29" s="409">
        <f>SUM(F26:F28)</f>
        <v>1.3896402084303494</v>
      </c>
    </row>
    <row r="30" spans="2:7" ht="32.25" customHeight="1" thickBot="1">
      <c r="B30" s="192" t="s">
        <v>77</v>
      </c>
      <c r="C30" s="193">
        <f>+C25+C29</f>
        <v>17.190000000000001</v>
      </c>
      <c r="D30" s="48"/>
      <c r="E30" s="194">
        <f>+E25+E29</f>
        <v>17.82</v>
      </c>
      <c r="F30" s="194">
        <f>+F25+F29</f>
        <v>20.529640208430351</v>
      </c>
    </row>
    <row r="31" spans="2:7" ht="9.75" customHeight="1"/>
    <row r="32" spans="2:7" ht="27" hidden="1" customHeight="1">
      <c r="B32" s="450" t="s">
        <v>13</v>
      </c>
      <c r="C32" s="450"/>
      <c r="D32" s="450"/>
      <c r="E32" s="450"/>
    </row>
    <row r="33" spans="2:5" ht="19.5" hidden="1" customHeight="1">
      <c r="B33" s="450"/>
      <c r="C33" s="450"/>
      <c r="D33" s="450"/>
      <c r="E33" s="450"/>
    </row>
    <row r="34" spans="2:5" ht="24" hidden="1" customHeight="1">
      <c r="B34" s="450"/>
      <c r="C34" s="450"/>
      <c r="D34" s="450"/>
      <c r="E34" s="450"/>
    </row>
    <row r="35" spans="2:5" ht="12.75" hidden="1" customHeight="1">
      <c r="B35" s="450"/>
      <c r="C35" s="450"/>
      <c r="D35" s="450"/>
      <c r="E35" s="450"/>
    </row>
    <row r="36" spans="2:5" hidden="1">
      <c r="B36" s="450"/>
      <c r="C36" s="450"/>
      <c r="D36" s="450"/>
      <c r="E36" s="450"/>
    </row>
    <row r="37" spans="2:5" hidden="1">
      <c r="B37" s="450"/>
      <c r="C37" s="450"/>
      <c r="D37" s="450"/>
      <c r="E37" s="450"/>
    </row>
    <row r="38" spans="2:5" hidden="1">
      <c r="B38" s="450"/>
      <c r="C38" s="450"/>
      <c r="D38" s="450"/>
      <c r="E38" s="450"/>
    </row>
    <row r="39" spans="2:5" hidden="1">
      <c r="B39" s="450"/>
      <c r="C39" s="450"/>
      <c r="D39" s="450"/>
      <c r="E39" s="450"/>
    </row>
    <row r="41" spans="2:5" ht="27" customHeight="1">
      <c r="B41" s="195"/>
      <c r="C41" s="8"/>
      <c r="D41" s="8"/>
      <c r="E41" s="163"/>
    </row>
    <row r="42" spans="2:5" ht="27" customHeight="1">
      <c r="B42" s="8"/>
      <c r="C42" s="8"/>
      <c r="D42" s="8"/>
      <c r="E42" s="8"/>
    </row>
    <row r="47" spans="2:5">
      <c r="E47" s="10"/>
    </row>
    <row r="48" spans="2:5">
      <c r="E48" s="59" t="e">
        <f>+#REF!-#REF!-#REF!</f>
        <v>#REF!</v>
      </c>
    </row>
    <row r="51" spans="5:5">
      <c r="E51" s="2"/>
    </row>
  </sheetData>
  <mergeCells count="10">
    <mergeCell ref="B1:E1"/>
    <mergeCell ref="B2:E2"/>
    <mergeCell ref="B3:E3"/>
    <mergeCell ref="B4:E4"/>
    <mergeCell ref="B5:B9"/>
    <mergeCell ref="C5:E7"/>
    <mergeCell ref="C8:E9"/>
    <mergeCell ref="B32:E39"/>
    <mergeCell ref="F5:F7"/>
    <mergeCell ref="F8:F9"/>
  </mergeCells>
  <pageMargins left="0.11811023622047245" right="0.11811023622047245" top="0.15748031496062992" bottom="0.15748031496062992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32"/>
  <sheetViews>
    <sheetView topLeftCell="A14" zoomScale="69" zoomScaleNormal="69" workbookViewId="0">
      <selection activeCell="E10" sqref="E10:E20"/>
    </sheetView>
  </sheetViews>
  <sheetFormatPr defaultColWidth="9.140625" defaultRowHeight="12.75"/>
  <cols>
    <col min="1" max="1" width="55.140625" style="1" customWidth="1"/>
    <col min="2" max="2" width="14.85546875" style="1" hidden="1" customWidth="1"/>
    <col min="3" max="3" width="14.5703125" style="10" hidden="1" customWidth="1"/>
    <col min="4" max="4" width="20.7109375" style="10" hidden="1" customWidth="1"/>
    <col min="5" max="5" width="18.42578125" style="10" customWidth="1"/>
    <col min="6" max="6" width="14.140625" style="1" customWidth="1"/>
    <col min="7" max="16384" width="9.140625" style="1"/>
  </cols>
  <sheetData>
    <row r="1" spans="1:5" ht="24" customHeight="1">
      <c r="A1" s="451" t="s">
        <v>0</v>
      </c>
      <c r="B1" s="451"/>
      <c r="C1" s="451"/>
      <c r="D1" s="451"/>
    </row>
    <row r="2" spans="1:5" ht="15.75" customHeight="1">
      <c r="A2" s="452" t="s">
        <v>16</v>
      </c>
      <c r="B2" s="452"/>
      <c r="C2" s="452"/>
      <c r="D2" s="452"/>
    </row>
    <row r="3" spans="1:5" ht="24.75" customHeight="1">
      <c r="A3" s="524" t="s">
        <v>41</v>
      </c>
      <c r="B3" s="524"/>
      <c r="C3" s="524"/>
      <c r="D3" s="524"/>
    </row>
    <row r="4" spans="1:5" ht="25.5" customHeight="1" thickBot="1">
      <c r="A4" s="520" t="s">
        <v>100</v>
      </c>
      <c r="B4" s="520"/>
      <c r="C4" s="520"/>
      <c r="D4" s="520"/>
    </row>
    <row r="5" spans="1:5" ht="15.75" hidden="1" customHeight="1" thickBot="1">
      <c r="A5" s="9"/>
      <c r="B5" s="9"/>
      <c r="C5" s="9"/>
      <c r="D5" s="9"/>
    </row>
    <row r="6" spans="1:5" ht="18.75" customHeight="1">
      <c r="A6" s="480" t="s">
        <v>1</v>
      </c>
      <c r="B6" s="482" t="s">
        <v>18</v>
      </c>
      <c r="C6" s="483"/>
      <c r="D6" s="483"/>
      <c r="E6" s="521" t="s">
        <v>18</v>
      </c>
    </row>
    <row r="7" spans="1:5" ht="27" customHeight="1">
      <c r="A7" s="481"/>
      <c r="B7" s="485"/>
      <c r="C7" s="486"/>
      <c r="D7" s="486"/>
      <c r="E7" s="522"/>
    </row>
    <row r="8" spans="1:5" ht="99" customHeight="1" thickBot="1">
      <c r="A8" s="481"/>
      <c r="B8" s="488"/>
      <c r="C8" s="489"/>
      <c r="D8" s="489"/>
      <c r="E8" s="523"/>
    </row>
    <row r="9" spans="1:5" ht="37.5" customHeight="1" thickBot="1">
      <c r="A9" s="196" t="s">
        <v>3</v>
      </c>
      <c r="B9" s="197" t="s">
        <v>6</v>
      </c>
      <c r="C9" s="198" t="s">
        <v>5</v>
      </c>
      <c r="D9" s="198" t="s">
        <v>86</v>
      </c>
      <c r="E9" s="199" t="s">
        <v>102</v>
      </c>
    </row>
    <row r="10" spans="1:5" ht="36" customHeight="1">
      <c r="A10" s="200" t="s">
        <v>7</v>
      </c>
      <c r="B10" s="201">
        <v>3.53</v>
      </c>
      <c r="C10" s="201">
        <f>+D10-B10</f>
        <v>0.12000000000000011</v>
      </c>
      <c r="D10" s="202">
        <v>3.65</v>
      </c>
      <c r="E10" s="551">
        <v>3.93</v>
      </c>
    </row>
    <row r="11" spans="1:5" ht="31.5" customHeight="1">
      <c r="A11" s="203" t="s">
        <v>22</v>
      </c>
      <c r="B11" s="204">
        <v>0.15</v>
      </c>
      <c r="C11" s="204">
        <v>0</v>
      </c>
      <c r="D11" s="205">
        <v>0.17</v>
      </c>
      <c r="E11" s="120">
        <v>0.19</v>
      </c>
    </row>
    <row r="12" spans="1:5" ht="15" customHeight="1">
      <c r="A12" s="206" t="s">
        <v>8</v>
      </c>
      <c r="B12" s="204">
        <v>0.36</v>
      </c>
      <c r="C12" s="204">
        <v>0</v>
      </c>
      <c r="D12" s="205">
        <v>0.36</v>
      </c>
      <c r="E12" s="117">
        <v>0.4</v>
      </c>
    </row>
    <row r="13" spans="1:5" ht="46.5" customHeight="1">
      <c r="A13" s="207" t="s">
        <v>101</v>
      </c>
      <c r="B13" s="204">
        <v>1.1000000000000001</v>
      </c>
      <c r="C13" s="204">
        <f t="shared" ref="C13:C20" si="0">+D13-B13</f>
        <v>0.7</v>
      </c>
      <c r="D13" s="205">
        <v>1.8</v>
      </c>
      <c r="E13" s="120">
        <f>+'[1]2021 (фот )'!$V$39+'[1]2021 (фот )'!$V$40</f>
        <v>2.0300000000000002</v>
      </c>
    </row>
    <row r="14" spans="1:5">
      <c r="A14" s="206" t="s">
        <v>70</v>
      </c>
      <c r="B14" s="204">
        <v>0.81</v>
      </c>
      <c r="C14" s="204">
        <f t="shared" si="0"/>
        <v>0.82999999999999985</v>
      </c>
      <c r="D14" s="205">
        <v>1.64</v>
      </c>
      <c r="E14" s="120">
        <f>+'[1]2021 (фот )'!$V$37</f>
        <v>1.88</v>
      </c>
    </row>
    <row r="15" spans="1:5" ht="15" customHeight="1">
      <c r="A15" s="206" t="s">
        <v>30</v>
      </c>
      <c r="B15" s="204">
        <v>0.16</v>
      </c>
      <c r="C15" s="204">
        <f t="shared" si="0"/>
        <v>1.999999999999999E-2</v>
      </c>
      <c r="D15" s="205">
        <v>0.18</v>
      </c>
      <c r="E15" s="120">
        <v>0.2</v>
      </c>
    </row>
    <row r="16" spans="1:5" ht="18" customHeight="1">
      <c r="A16" s="206" t="s">
        <v>71</v>
      </c>
      <c r="B16" s="204">
        <v>1.66</v>
      </c>
      <c r="C16" s="204">
        <f t="shared" si="0"/>
        <v>1.24</v>
      </c>
      <c r="D16" s="205">
        <v>2.9</v>
      </c>
      <c r="E16" s="120">
        <f>+'[1]2021 (фот )'!$V$36</f>
        <v>3.1</v>
      </c>
    </row>
    <row r="17" spans="1:6" ht="32.25" customHeight="1">
      <c r="A17" s="206" t="s">
        <v>73</v>
      </c>
      <c r="B17" s="204">
        <v>0.05</v>
      </c>
      <c r="C17" s="204">
        <f t="shared" si="0"/>
        <v>0</v>
      </c>
      <c r="D17" s="205">
        <v>0.05</v>
      </c>
      <c r="E17" s="117">
        <v>0.05</v>
      </c>
    </row>
    <row r="18" spans="1:6" ht="20.25" customHeight="1">
      <c r="A18" s="206" t="s">
        <v>10</v>
      </c>
      <c r="B18" s="204">
        <v>0.03</v>
      </c>
      <c r="C18" s="204">
        <f t="shared" si="0"/>
        <v>0</v>
      </c>
      <c r="D18" s="205">
        <v>0.03</v>
      </c>
      <c r="E18" s="117">
        <v>0.03</v>
      </c>
    </row>
    <row r="19" spans="1:6" ht="32.25" customHeight="1">
      <c r="A19" s="206" t="s">
        <v>11</v>
      </c>
      <c r="B19" s="204">
        <v>1</v>
      </c>
      <c r="C19" s="204">
        <f t="shared" si="0"/>
        <v>0.12000000000000011</v>
      </c>
      <c r="D19" s="205">
        <v>1.1200000000000001</v>
      </c>
      <c r="E19" s="120">
        <v>1.19</v>
      </c>
    </row>
    <row r="20" spans="1:6" ht="26.25" customHeight="1" thickBot="1">
      <c r="A20" s="208" t="s">
        <v>75</v>
      </c>
      <c r="B20" s="209">
        <v>4.41</v>
      </c>
      <c r="C20" s="209">
        <f t="shared" si="0"/>
        <v>-0.23000000000000043</v>
      </c>
      <c r="D20" s="210">
        <f>4.45-0.27</f>
        <v>4.18</v>
      </c>
      <c r="E20" s="128">
        <v>4.2</v>
      </c>
    </row>
    <row r="21" spans="1:6" ht="34.5" customHeight="1" thickBot="1">
      <c r="A21" s="211" t="str">
        <f>+'[4]Рабиновича новый'!B29</f>
        <v>Плата за управление,содеражание и ремонт жилого помещения всего</v>
      </c>
      <c r="B21" s="212">
        <f>SUM(B10:B20)</f>
        <v>13.260000000000002</v>
      </c>
      <c r="C21" s="213">
        <f>SUM(C10:C20)</f>
        <v>2.8</v>
      </c>
      <c r="D21" s="214">
        <f>SUM(D10:D20)</f>
        <v>16.079999999999998</v>
      </c>
      <c r="E21" s="215">
        <f>SUM(E10:E20)</f>
        <v>17.2</v>
      </c>
    </row>
    <row r="22" spans="1:6" ht="34.5" customHeight="1">
      <c r="A22" s="392" t="s">
        <v>90</v>
      </c>
      <c r="B22" s="419"/>
      <c r="C22" s="420"/>
      <c r="D22" s="423"/>
      <c r="E22" s="421">
        <v>0.14729809739524349</v>
      </c>
    </row>
    <row r="23" spans="1:6" ht="34.5" customHeight="1">
      <c r="A23" s="393" t="s">
        <v>91</v>
      </c>
      <c r="B23" s="422"/>
      <c r="C23" s="422"/>
      <c r="D23" s="424"/>
      <c r="E23" s="426">
        <v>0.70729809739524352</v>
      </c>
    </row>
    <row r="24" spans="1:6" ht="34.5" customHeight="1" thickBot="1">
      <c r="A24" s="394" t="s">
        <v>92</v>
      </c>
      <c r="B24" s="416"/>
      <c r="C24" s="417"/>
      <c r="D24" s="425"/>
      <c r="E24" s="418">
        <v>1.2948922019090761</v>
      </c>
    </row>
    <row r="25" spans="1:6" s="10" customFormat="1" ht="75" customHeight="1" thickBot="1">
      <c r="A25" s="325" t="s">
        <v>163</v>
      </c>
      <c r="B25" s="216">
        <v>1.93</v>
      </c>
      <c r="C25" s="217"/>
      <c r="D25" s="218">
        <f>+'[3]ОДН Яковлев (01.19-01.20) '!$H$49</f>
        <v>0</v>
      </c>
      <c r="E25" s="218">
        <v>2.15</v>
      </c>
      <c r="F25" s="224"/>
    </row>
    <row r="26" spans="1:6" s="10" customFormat="1" ht="33" customHeight="1" thickBot="1">
      <c r="A26" s="219" t="str">
        <f>+'[4]Рабиновича новый'!B31</f>
        <v>ИТОГО с ОДН</v>
      </c>
      <c r="B26" s="220">
        <f>+B21+B25</f>
        <v>15.190000000000001</v>
      </c>
      <c r="C26" s="221"/>
      <c r="D26" s="222">
        <f>+D21+D25</f>
        <v>16.079999999999998</v>
      </c>
      <c r="E26" s="222">
        <f>+E21+E25</f>
        <v>19.349999999999998</v>
      </c>
    </row>
    <row r="30" spans="1:6">
      <c r="D30" s="223"/>
      <c r="E30" s="224"/>
    </row>
    <row r="31" spans="1:6">
      <c r="D31" s="4"/>
    </row>
    <row r="32" spans="1:6">
      <c r="D32" s="4"/>
    </row>
  </sheetData>
  <mergeCells count="7">
    <mergeCell ref="E6:E8"/>
    <mergeCell ref="A1:D1"/>
    <mergeCell ref="A2:D2"/>
    <mergeCell ref="A3:D3"/>
    <mergeCell ref="A4:D4"/>
    <mergeCell ref="A6:A8"/>
    <mergeCell ref="B6:D8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topLeftCell="A15" zoomScale="69" zoomScaleNormal="69" workbookViewId="0">
      <selection activeCell="J32" sqref="J32"/>
    </sheetView>
  </sheetViews>
  <sheetFormatPr defaultColWidth="9.140625" defaultRowHeight="12.75"/>
  <cols>
    <col min="1" max="1" width="4.5703125" style="1" customWidth="1"/>
    <col min="2" max="2" width="62.140625" style="1" customWidth="1"/>
    <col min="3" max="3" width="12.42578125" style="1" hidden="1" customWidth="1"/>
    <col min="4" max="4" width="13.7109375" style="3" hidden="1" customWidth="1"/>
    <col min="5" max="5" width="22.42578125" style="4" hidden="1" customWidth="1"/>
    <col min="6" max="6" width="22.5703125" style="1" customWidth="1"/>
    <col min="7" max="16384" width="9.140625" style="1"/>
  </cols>
  <sheetData>
    <row r="1" spans="2:7" ht="19.5" customHeight="1">
      <c r="B1" s="451" t="s">
        <v>0</v>
      </c>
      <c r="C1" s="451"/>
      <c r="D1" s="451"/>
      <c r="E1" s="451"/>
    </row>
    <row r="2" spans="2:7" ht="16.5" customHeight="1">
      <c r="B2" s="452" t="s">
        <v>16</v>
      </c>
      <c r="C2" s="452"/>
      <c r="D2" s="452"/>
      <c r="E2" s="452"/>
    </row>
    <row r="3" spans="2:7" ht="23.25" customHeight="1">
      <c r="B3" s="524" t="s">
        <v>41</v>
      </c>
      <c r="C3" s="524"/>
      <c r="D3" s="524"/>
      <c r="E3" s="524"/>
    </row>
    <row r="4" spans="2:7" ht="27" customHeight="1" thickBot="1">
      <c r="B4" s="520" t="s">
        <v>103</v>
      </c>
      <c r="C4" s="520"/>
      <c r="D4" s="520"/>
      <c r="E4" s="520"/>
    </row>
    <row r="5" spans="2:7" ht="24.75" customHeight="1">
      <c r="B5" s="454" t="s">
        <v>1</v>
      </c>
      <c r="C5" s="482" t="s">
        <v>104</v>
      </c>
      <c r="D5" s="483"/>
      <c r="E5" s="484"/>
      <c r="F5" s="491" t="s">
        <v>104</v>
      </c>
      <c r="G5" s="225"/>
    </row>
    <row r="6" spans="2:7" ht="29.25" customHeight="1">
      <c r="B6" s="455"/>
      <c r="C6" s="485"/>
      <c r="D6" s="486"/>
      <c r="E6" s="487"/>
      <c r="F6" s="492"/>
      <c r="G6" s="225"/>
    </row>
    <row r="7" spans="2:7" ht="58.5" customHeight="1" thickBot="1">
      <c r="B7" s="455"/>
      <c r="C7" s="488"/>
      <c r="D7" s="489"/>
      <c r="E7" s="490"/>
      <c r="F7" s="493"/>
      <c r="G7" s="225"/>
    </row>
    <row r="8" spans="2:7" ht="22.5" customHeight="1">
      <c r="B8" s="455"/>
      <c r="C8" s="482" t="s">
        <v>105</v>
      </c>
      <c r="D8" s="483"/>
      <c r="E8" s="484"/>
      <c r="F8" s="491" t="s">
        <v>105</v>
      </c>
      <c r="G8" s="225"/>
    </row>
    <row r="9" spans="2:7" ht="27.75" customHeight="1" thickBot="1">
      <c r="B9" s="456"/>
      <c r="C9" s="488"/>
      <c r="D9" s="489"/>
      <c r="E9" s="490"/>
      <c r="F9" s="493"/>
      <c r="G9" s="225"/>
    </row>
    <row r="10" spans="2:7" s="12" customFormat="1" ht="31.5" customHeight="1" thickBot="1">
      <c r="B10" s="226" t="s">
        <v>3</v>
      </c>
      <c r="C10" s="227" t="s">
        <v>4</v>
      </c>
      <c r="D10" s="228" t="s">
        <v>5</v>
      </c>
      <c r="E10" s="229" t="s">
        <v>86</v>
      </c>
      <c r="F10" s="230" t="s">
        <v>14</v>
      </c>
    </row>
    <row r="11" spans="2:7" s="12" customFormat="1" ht="20.25" customHeight="1">
      <c r="B11" s="231" t="s">
        <v>7</v>
      </c>
      <c r="C11" s="232">
        <v>3.7</v>
      </c>
      <c r="D11" s="233">
        <v>0</v>
      </c>
      <c r="E11" s="234">
        <v>4.3</v>
      </c>
      <c r="F11" s="234">
        <v>4.3</v>
      </c>
    </row>
    <row r="12" spans="2:7" s="12" customFormat="1" ht="30.75" hidden="1" customHeight="1">
      <c r="B12" s="235" t="s">
        <v>22</v>
      </c>
      <c r="C12" s="236">
        <v>0.1</v>
      </c>
      <c r="D12" s="237"/>
      <c r="E12" s="238">
        <v>0.17</v>
      </c>
      <c r="F12" s="238">
        <v>0.17</v>
      </c>
    </row>
    <row r="13" spans="2:7" s="12" customFormat="1" ht="30.75" customHeight="1">
      <c r="B13" s="239" t="s">
        <v>106</v>
      </c>
      <c r="C13" s="240"/>
      <c r="D13" s="241"/>
      <c r="E13" s="242">
        <v>0.6</v>
      </c>
      <c r="F13" s="242">
        <v>0.6</v>
      </c>
    </row>
    <row r="14" spans="2:7" s="12" customFormat="1" ht="14.25" customHeight="1">
      <c r="B14" s="239" t="s">
        <v>8</v>
      </c>
      <c r="C14" s="240">
        <v>0.27</v>
      </c>
      <c r="D14" s="241">
        <v>0</v>
      </c>
      <c r="E14" s="242">
        <v>0.3</v>
      </c>
      <c r="F14" s="243">
        <v>0.3</v>
      </c>
    </row>
    <row r="15" spans="2:7" s="12" customFormat="1" ht="30.75" customHeight="1">
      <c r="B15" s="239" t="s">
        <v>26</v>
      </c>
      <c r="C15" s="240">
        <v>1.8</v>
      </c>
      <c r="D15" s="241">
        <v>0</v>
      </c>
      <c r="E15" s="242">
        <v>2.2000000000000002</v>
      </c>
      <c r="F15" s="243">
        <v>2.2000000000000002</v>
      </c>
    </row>
    <row r="16" spans="2:7" s="12" customFormat="1" ht="31.5" customHeight="1">
      <c r="B16" s="239" t="s">
        <v>107</v>
      </c>
      <c r="C16" s="240">
        <v>2.5</v>
      </c>
      <c r="D16" s="241">
        <v>0</v>
      </c>
      <c r="E16" s="242">
        <v>2.72</v>
      </c>
      <c r="F16" s="243">
        <v>2.72</v>
      </c>
    </row>
    <row r="17" spans="2:8" s="12" customFormat="1" ht="24" hidden="1" customHeight="1">
      <c r="B17" s="244" t="s">
        <v>108</v>
      </c>
      <c r="C17" s="245">
        <v>0</v>
      </c>
      <c r="D17" s="246">
        <v>1.3</v>
      </c>
      <c r="E17" s="247"/>
      <c r="F17" s="247"/>
    </row>
    <row r="18" spans="2:8" s="12" customFormat="1" ht="19.5" customHeight="1">
      <c r="B18" s="239" t="s">
        <v>109</v>
      </c>
      <c r="C18" s="248">
        <v>3.1</v>
      </c>
      <c r="D18" s="249">
        <v>0</v>
      </c>
      <c r="E18" s="242">
        <v>3.2</v>
      </c>
      <c r="F18" s="243">
        <v>3.3</v>
      </c>
      <c r="G18" s="250"/>
    </row>
    <row r="19" spans="2:8" s="12" customFormat="1" ht="15" customHeight="1">
      <c r="B19" s="239" t="s">
        <v>29</v>
      </c>
      <c r="C19" s="240">
        <v>0.06</v>
      </c>
      <c r="D19" s="241"/>
      <c r="E19" s="242">
        <v>0.06</v>
      </c>
      <c r="F19" s="242">
        <v>0.05</v>
      </c>
    </row>
    <row r="20" spans="2:8" s="12" customFormat="1" ht="30.75" customHeight="1">
      <c r="B20" s="239" t="s">
        <v>110</v>
      </c>
      <c r="C20" s="240">
        <v>1.8</v>
      </c>
      <c r="D20" s="241">
        <v>0</v>
      </c>
      <c r="E20" s="242">
        <v>2.0099999999999998</v>
      </c>
      <c r="F20" s="243">
        <v>2.0099999999999998</v>
      </c>
    </row>
    <row r="21" spans="2:8" s="12" customFormat="1" ht="15" customHeight="1">
      <c r="B21" s="239" t="s">
        <v>30</v>
      </c>
      <c r="C21" s="240">
        <v>0.05</v>
      </c>
      <c r="D21" s="241"/>
      <c r="E21" s="242">
        <v>0.05</v>
      </c>
      <c r="F21" s="242">
        <v>0.05</v>
      </c>
    </row>
    <row r="22" spans="2:8" s="12" customFormat="1" ht="46.5" customHeight="1">
      <c r="B22" s="239" t="s">
        <v>111</v>
      </c>
      <c r="C22" s="240">
        <v>1</v>
      </c>
      <c r="D22" s="241">
        <v>0</v>
      </c>
      <c r="E22" s="243">
        <v>1.36</v>
      </c>
      <c r="F22" s="242">
        <v>1.36</v>
      </c>
    </row>
    <row r="23" spans="2:8" s="12" customFormat="1" ht="15" customHeight="1">
      <c r="B23" s="239" t="s">
        <v>112</v>
      </c>
      <c r="C23" s="240">
        <v>0.06</v>
      </c>
      <c r="D23" s="241"/>
      <c r="E23" s="242">
        <v>0.06</v>
      </c>
      <c r="F23" s="242">
        <v>0.06</v>
      </c>
    </row>
    <row r="24" spans="2:8" s="12" customFormat="1" ht="15" customHeight="1">
      <c r="B24" s="239" t="s">
        <v>113</v>
      </c>
      <c r="C24" s="240">
        <v>0.06</v>
      </c>
      <c r="D24" s="241"/>
      <c r="E24" s="242">
        <v>0.06</v>
      </c>
      <c r="F24" s="242">
        <v>0.06</v>
      </c>
    </row>
    <row r="25" spans="2:8" s="12" customFormat="1" ht="29.25" customHeight="1">
      <c r="B25" s="239" t="s">
        <v>73</v>
      </c>
      <c r="C25" s="240">
        <v>0.01</v>
      </c>
      <c r="D25" s="241"/>
      <c r="E25" s="242">
        <v>0.05</v>
      </c>
      <c r="F25" s="242">
        <v>0.05</v>
      </c>
    </row>
    <row r="26" spans="2:8" s="12" customFormat="1" ht="18.75" customHeight="1">
      <c r="B26" s="239" t="s">
        <v>10</v>
      </c>
      <c r="C26" s="240">
        <v>0.02</v>
      </c>
      <c r="D26" s="241"/>
      <c r="E26" s="242">
        <v>0.03</v>
      </c>
      <c r="F26" s="242">
        <v>0.03</v>
      </c>
    </row>
    <row r="27" spans="2:8" s="12" customFormat="1" ht="21" customHeight="1">
      <c r="B27" s="239" t="s">
        <v>114</v>
      </c>
      <c r="C27" s="240">
        <v>0.89</v>
      </c>
      <c r="D27" s="241">
        <v>0.11</v>
      </c>
      <c r="E27" s="242">
        <v>1.1200000000000001</v>
      </c>
      <c r="F27" s="562">
        <v>1.1499999999999999</v>
      </c>
    </row>
    <row r="28" spans="2:8" s="12" customFormat="1" ht="17.25" customHeight="1">
      <c r="B28" s="235" t="s">
        <v>115</v>
      </c>
      <c r="C28" s="236">
        <v>0.5</v>
      </c>
      <c r="D28" s="237"/>
      <c r="E28" s="238">
        <v>0.5</v>
      </c>
      <c r="F28" s="238">
        <v>0.5</v>
      </c>
    </row>
    <row r="29" spans="2:8" s="12" customFormat="1" ht="19.5" customHeight="1" thickBot="1">
      <c r="B29" s="251" t="s">
        <v>116</v>
      </c>
      <c r="C29" s="252">
        <v>3.8</v>
      </c>
      <c r="D29" s="253"/>
      <c r="E29" s="254">
        <v>3.8</v>
      </c>
      <c r="F29" s="254">
        <v>3.8</v>
      </c>
    </row>
    <row r="30" spans="2:8" ht="36" customHeight="1" thickBot="1">
      <c r="B30" s="255" t="s">
        <v>35</v>
      </c>
      <c r="C30" s="256">
        <f>SUM(C10:C29)</f>
        <v>19.720000000000002</v>
      </c>
      <c r="D30" s="257">
        <f>SUM(D11:D29)</f>
        <v>1.4100000000000001</v>
      </c>
      <c r="E30" s="258">
        <f>SUM(E11:E29)</f>
        <v>22.59</v>
      </c>
      <c r="F30" s="258">
        <f>SUM(F11:F29)</f>
        <v>22.71</v>
      </c>
      <c r="G30" s="259"/>
    </row>
    <row r="31" spans="2:8" ht="84" customHeight="1" thickBot="1">
      <c r="B31" s="325" t="s">
        <v>173</v>
      </c>
      <c r="C31" s="191"/>
      <c r="D31" s="261">
        <v>0.66</v>
      </c>
      <c r="E31" s="262">
        <v>0.44</v>
      </c>
      <c r="F31" s="427" t="s">
        <v>166</v>
      </c>
    </row>
    <row r="32" spans="2:8" ht="33.75" customHeight="1" thickBot="1">
      <c r="B32" s="525" t="s">
        <v>77</v>
      </c>
      <c r="C32" s="526"/>
      <c r="D32" s="527"/>
      <c r="E32" s="263">
        <f>+E30+E31</f>
        <v>23.03</v>
      </c>
      <c r="F32" s="365" t="s">
        <v>172</v>
      </c>
      <c r="G32" s="264"/>
      <c r="H32" s="265"/>
    </row>
    <row r="33" spans="1:5" ht="15.75" customHeight="1">
      <c r="E33" s="126"/>
    </row>
    <row r="34" spans="1:5" ht="12.75" customHeight="1">
      <c r="A34" s="528"/>
      <c r="B34" s="528"/>
      <c r="C34" s="528"/>
      <c r="D34" s="528"/>
      <c r="E34" s="528"/>
    </row>
    <row r="35" spans="1:5" ht="27" customHeight="1">
      <c r="A35" s="528"/>
      <c r="B35" s="528"/>
      <c r="C35" s="528"/>
      <c r="D35" s="528"/>
      <c r="E35" s="528"/>
    </row>
    <row r="36" spans="1:5" ht="12.75" customHeight="1">
      <c r="A36" s="528"/>
      <c r="B36" s="528"/>
      <c r="C36" s="528"/>
      <c r="D36" s="528"/>
      <c r="E36" s="528"/>
    </row>
    <row r="37" spans="1:5" ht="12.75" customHeight="1">
      <c r="A37" s="528"/>
      <c r="B37" s="528"/>
      <c r="C37" s="528"/>
      <c r="D37" s="528"/>
      <c r="E37" s="528"/>
    </row>
    <row r="38" spans="1:5" ht="12.75" customHeight="1">
      <c r="A38" s="528"/>
      <c r="B38" s="528"/>
      <c r="C38" s="528"/>
      <c r="D38" s="528"/>
      <c r="E38" s="528"/>
    </row>
    <row r="39" spans="1:5" ht="30.75" customHeight="1">
      <c r="A39" s="528"/>
      <c r="B39" s="528"/>
      <c r="C39" s="528"/>
      <c r="D39" s="528"/>
      <c r="E39" s="528"/>
    </row>
    <row r="40" spans="1:5" ht="12.75" customHeight="1">
      <c r="A40" s="14"/>
      <c r="B40" s="266"/>
      <c r="C40" s="266"/>
      <c r="D40" s="266"/>
      <c r="E40" s="266"/>
    </row>
    <row r="41" spans="1:5" ht="19.5" customHeight="1">
      <c r="A41" s="14"/>
      <c r="B41" s="162"/>
      <c r="C41" s="163"/>
      <c r="D41" s="163"/>
      <c r="E41" s="163"/>
    </row>
    <row r="42" spans="1:5" ht="15">
      <c r="A42" s="14"/>
      <c r="B42" s="163"/>
      <c r="C42" s="163"/>
      <c r="D42" s="163"/>
      <c r="E42" s="163"/>
    </row>
    <row r="43" spans="1:5">
      <c r="A43" s="14"/>
      <c r="B43" s="14"/>
      <c r="C43" s="14"/>
      <c r="D43" s="267"/>
      <c r="E43" s="268"/>
    </row>
    <row r="44" spans="1:5">
      <c r="A44" s="14"/>
      <c r="B44" s="14"/>
      <c r="C44" s="14"/>
      <c r="D44" s="267"/>
      <c r="E44" s="268"/>
    </row>
  </sheetData>
  <mergeCells count="11">
    <mergeCell ref="B32:D32"/>
    <mergeCell ref="A34:E39"/>
    <mergeCell ref="F5:F7"/>
    <mergeCell ref="F8:F9"/>
    <mergeCell ref="B1:E1"/>
    <mergeCell ref="B2:E2"/>
    <mergeCell ref="B3:E3"/>
    <mergeCell ref="B4:E4"/>
    <mergeCell ref="B5:B9"/>
    <mergeCell ref="C5:E7"/>
    <mergeCell ref="C8:E9"/>
  </mergeCells>
  <pageMargins left="0.11811023622047245" right="0.11811023622047245" top="7.874015748031496E-2" bottom="3.937007874015748E-2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E57"/>
  <sheetViews>
    <sheetView topLeftCell="A21" zoomScale="68" zoomScaleNormal="68" workbookViewId="0">
      <selection activeCell="K37" sqref="K37"/>
    </sheetView>
  </sheetViews>
  <sheetFormatPr defaultColWidth="9.140625" defaultRowHeight="12.75" outlineLevelRow="1"/>
  <cols>
    <col min="1" max="1" width="4.7109375" style="1" customWidth="1"/>
    <col min="2" max="2" width="59.28515625" style="1" customWidth="1"/>
    <col min="3" max="3" width="23.5703125" style="1" hidden="1" customWidth="1"/>
    <col min="4" max="4" width="23" style="1" customWidth="1"/>
    <col min="5" max="16384" width="9.140625" style="1"/>
  </cols>
  <sheetData>
    <row r="2" spans="2:4" ht="19.5" customHeight="1">
      <c r="B2" s="451" t="s">
        <v>0</v>
      </c>
      <c r="C2" s="451"/>
    </row>
    <row r="3" spans="2:4" ht="15.75" customHeight="1">
      <c r="B3" s="452" t="s">
        <v>16</v>
      </c>
      <c r="C3" s="452"/>
    </row>
    <row r="4" spans="2:4" ht="15.75" customHeight="1">
      <c r="B4" s="452" t="s">
        <v>41</v>
      </c>
      <c r="C4" s="452"/>
    </row>
    <row r="5" spans="2:4" ht="15.75" customHeight="1" thickBot="1">
      <c r="B5" s="453" t="s">
        <v>117</v>
      </c>
      <c r="C5" s="453"/>
    </row>
    <row r="6" spans="2:4" ht="15.75" customHeight="1">
      <c r="B6" s="454" t="s">
        <v>1</v>
      </c>
      <c r="C6" s="482" t="s">
        <v>18</v>
      </c>
      <c r="D6" s="491" t="s">
        <v>18</v>
      </c>
    </row>
    <row r="7" spans="2:4" ht="15.75" customHeight="1">
      <c r="B7" s="455"/>
      <c r="C7" s="485"/>
      <c r="D7" s="492"/>
    </row>
    <row r="8" spans="2:4" ht="102.75" customHeight="1" thickBot="1">
      <c r="B8" s="455"/>
      <c r="C8" s="488"/>
      <c r="D8" s="493"/>
    </row>
    <row r="9" spans="2:4" ht="15.75" customHeight="1">
      <c r="B9" s="455"/>
      <c r="C9" s="491" t="s">
        <v>118</v>
      </c>
      <c r="D9" s="501" t="s">
        <v>84</v>
      </c>
    </row>
    <row r="10" spans="2:4" ht="39.75" customHeight="1" thickBot="1">
      <c r="B10" s="456"/>
      <c r="C10" s="493"/>
      <c r="D10" s="502"/>
    </row>
    <row r="11" spans="2:4" ht="12.75" hidden="1" customHeight="1" thickBot="1">
      <c r="B11" s="12"/>
    </row>
    <row r="12" spans="2:4" ht="39" hidden="1" customHeight="1" thickBot="1">
      <c r="B12" s="274" t="s">
        <v>3</v>
      </c>
      <c r="C12" s="20" t="s">
        <v>86</v>
      </c>
    </row>
    <row r="13" spans="2:4" ht="18.75" customHeight="1">
      <c r="B13" s="275" t="s">
        <v>7</v>
      </c>
      <c r="C13" s="276">
        <v>4.74</v>
      </c>
      <c r="D13" s="563">
        <v>4.84</v>
      </c>
    </row>
    <row r="14" spans="2:4" ht="38.25" customHeight="1">
      <c r="B14" s="293" t="s">
        <v>106</v>
      </c>
      <c r="C14" s="292"/>
      <c r="D14" s="564">
        <v>0.4</v>
      </c>
    </row>
    <row r="15" spans="2:4" ht="15.75" customHeight="1" thickBot="1">
      <c r="B15" s="277" t="s">
        <v>22</v>
      </c>
      <c r="C15" s="278">
        <v>0.17</v>
      </c>
      <c r="D15" s="565">
        <v>0.19</v>
      </c>
    </row>
    <row r="16" spans="2:4" ht="29.25" customHeight="1" thickTop="1">
      <c r="B16" s="280" t="s">
        <v>119</v>
      </c>
      <c r="C16" s="276">
        <v>0.61</v>
      </c>
      <c r="D16" s="563">
        <v>0.67</v>
      </c>
    </row>
    <row r="17" spans="2:4" ht="31.5" customHeight="1">
      <c r="B17" s="281" t="s">
        <v>120</v>
      </c>
      <c r="C17" s="282">
        <v>1.7</v>
      </c>
      <c r="D17" s="566">
        <f>+'[1]2021 (фот )'!$V$65</f>
        <v>1.95</v>
      </c>
    </row>
    <row r="18" spans="2:4" ht="15.75" customHeight="1">
      <c r="B18" s="281" t="s">
        <v>68</v>
      </c>
      <c r="C18" s="282">
        <v>0.49</v>
      </c>
      <c r="D18" s="566">
        <v>0.52</v>
      </c>
    </row>
    <row r="19" spans="2:4" ht="36" customHeight="1">
      <c r="B19" s="281" t="s">
        <v>121</v>
      </c>
      <c r="C19" s="282">
        <v>1.7</v>
      </c>
      <c r="D19" s="566">
        <v>1.81</v>
      </c>
    </row>
    <row r="20" spans="2:4" ht="15.75" customHeight="1">
      <c r="B20" s="283" t="s">
        <v>122</v>
      </c>
      <c r="C20" s="282">
        <v>1.95</v>
      </c>
      <c r="D20" s="566">
        <v>2.0499999999999998</v>
      </c>
    </row>
    <row r="21" spans="2:4" ht="15.75" customHeight="1">
      <c r="B21" s="281" t="s">
        <v>70</v>
      </c>
      <c r="C21" s="282">
        <v>1.58</v>
      </c>
      <c r="D21" s="566">
        <v>1.69</v>
      </c>
    </row>
    <row r="22" spans="2:4" ht="15.75" customHeight="1" thickBot="1">
      <c r="B22" s="277" t="s">
        <v>123</v>
      </c>
      <c r="C22" s="278">
        <v>0.12</v>
      </c>
      <c r="D22" s="279">
        <v>0.12</v>
      </c>
    </row>
    <row r="23" spans="2:4" ht="29.25" customHeight="1" thickTop="1">
      <c r="B23" s="275" t="s">
        <v>124</v>
      </c>
      <c r="C23" s="276">
        <v>0.94</v>
      </c>
      <c r="D23" s="563">
        <v>1</v>
      </c>
    </row>
    <row r="24" spans="2:4" ht="19.5" hidden="1" customHeight="1">
      <c r="B24" s="275" t="s">
        <v>125</v>
      </c>
      <c r="C24" s="276"/>
      <c r="D24" s="25">
        <v>0</v>
      </c>
    </row>
    <row r="25" spans="2:4" ht="22.5" customHeight="1">
      <c r="B25" s="275" t="s">
        <v>126</v>
      </c>
      <c r="C25" s="276"/>
      <c r="D25" s="25">
        <v>0.39</v>
      </c>
    </row>
    <row r="26" spans="2:4" ht="29.25" customHeight="1">
      <c r="B26" s="260" t="s">
        <v>28</v>
      </c>
      <c r="C26" s="282">
        <v>3.5</v>
      </c>
      <c r="D26" s="566">
        <v>3.6</v>
      </c>
    </row>
    <row r="27" spans="2:4" ht="15.75" customHeight="1">
      <c r="B27" s="260" t="s">
        <v>29</v>
      </c>
      <c r="C27" s="282">
        <v>0.06</v>
      </c>
      <c r="D27" s="31">
        <v>0.05</v>
      </c>
    </row>
    <row r="28" spans="2:4" ht="15.75" customHeight="1">
      <c r="B28" s="281" t="s">
        <v>30</v>
      </c>
      <c r="C28" s="282">
        <v>0.2</v>
      </c>
      <c r="D28" s="31">
        <v>0.2</v>
      </c>
    </row>
    <row r="29" spans="2:4" ht="46.5" customHeight="1" thickBot="1">
      <c r="B29" s="277" t="s">
        <v>32</v>
      </c>
      <c r="C29" s="278">
        <v>1.1200000000000001</v>
      </c>
      <c r="D29" s="565">
        <v>1.19</v>
      </c>
    </row>
    <row r="30" spans="2:4" ht="37.5" customHeight="1" thickTop="1">
      <c r="B30" s="280" t="s">
        <v>58</v>
      </c>
      <c r="C30" s="276">
        <v>0.05</v>
      </c>
      <c r="D30" s="25">
        <v>0.05</v>
      </c>
    </row>
    <row r="31" spans="2:4" ht="15.75" customHeight="1" thickBot="1">
      <c r="B31" s="277" t="s">
        <v>10</v>
      </c>
      <c r="C31" s="278">
        <v>0.03</v>
      </c>
      <c r="D31" s="279">
        <v>0.03</v>
      </c>
    </row>
    <row r="32" spans="2:4" ht="25.5" customHeight="1" thickTop="1">
      <c r="B32" s="280" t="s">
        <v>116</v>
      </c>
      <c r="C32" s="276">
        <v>6.2</v>
      </c>
      <c r="D32" s="563">
        <v>5.32</v>
      </c>
    </row>
    <row r="33" spans="2:5" ht="15" hidden="1">
      <c r="B33" s="280" t="s">
        <v>127</v>
      </c>
      <c r="C33" s="276">
        <v>0.3</v>
      </c>
      <c r="D33" s="25">
        <v>0</v>
      </c>
    </row>
    <row r="34" spans="2:5" ht="15">
      <c r="B34" s="280" t="s">
        <v>128</v>
      </c>
      <c r="C34" s="276">
        <v>0.5</v>
      </c>
      <c r="D34" s="563">
        <v>0.22</v>
      </c>
    </row>
    <row r="35" spans="2:5" ht="15.75" customHeight="1" thickBot="1">
      <c r="B35" s="281" t="s">
        <v>129</v>
      </c>
      <c r="C35" s="282">
        <v>0.55000000000000004</v>
      </c>
      <c r="D35" s="566">
        <v>0.22</v>
      </c>
    </row>
    <row r="36" spans="2:5" ht="39.75" thickBot="1">
      <c r="B36" s="284" t="s">
        <v>35</v>
      </c>
      <c r="C36" s="285">
        <f>SUM(C13:C35)</f>
        <v>26.51</v>
      </c>
      <c r="D36" s="285">
        <f>SUM(D13:D35)</f>
        <v>26.51</v>
      </c>
      <c r="E36" s="2"/>
    </row>
    <row r="37" spans="2:5" ht="74.25" customHeight="1" thickBot="1">
      <c r="B37" s="325" t="s">
        <v>173</v>
      </c>
      <c r="C37" s="286" t="s">
        <v>93</v>
      </c>
      <c r="D37" s="427" t="s">
        <v>166</v>
      </c>
    </row>
    <row r="38" spans="2:5" ht="24.75" customHeight="1" thickBot="1">
      <c r="B38" s="287" t="str">
        <f>+'[4]Волоховстроя нов.'!A32</f>
        <v>ИТОГО с ОДН</v>
      </c>
      <c r="C38" s="288" t="s">
        <v>130</v>
      </c>
      <c r="D38" s="288" t="s">
        <v>131</v>
      </c>
    </row>
    <row r="39" spans="2:5" hidden="1"/>
    <row r="40" spans="2:5" hidden="1"/>
    <row r="43" spans="2:5" ht="5.25" customHeight="1"/>
    <row r="44" spans="2:5" ht="5.25" customHeight="1"/>
    <row r="47" spans="2:5" hidden="1" outlineLevel="1"/>
    <row r="48" spans="2:5" hidden="1" outlineLevel="1"/>
    <row r="49" spans="2:3" hidden="1" outlineLevel="1">
      <c r="B49" s="289" t="s">
        <v>132</v>
      </c>
      <c r="C49" s="290">
        <v>150000</v>
      </c>
    </row>
    <row r="50" spans="2:3" hidden="1" outlineLevel="1">
      <c r="B50" s="290"/>
      <c r="C50" s="290">
        <f>+C49/5</f>
        <v>30000</v>
      </c>
    </row>
    <row r="51" spans="2:3" hidden="1" outlineLevel="1">
      <c r="B51" s="290"/>
      <c r="C51" s="290">
        <f>+C50/12</f>
        <v>2500</v>
      </c>
    </row>
    <row r="52" spans="2:3" hidden="1" outlineLevel="1">
      <c r="B52" s="290"/>
      <c r="C52" s="291">
        <f>+C51/13468</f>
        <v>0.18562518562518562</v>
      </c>
    </row>
    <row r="53" spans="2:3" hidden="1" outlineLevel="1"/>
    <row r="54" spans="2:3" hidden="1" outlineLevel="1">
      <c r="B54" s="56" t="s">
        <v>133</v>
      </c>
      <c r="C54" s="1">
        <v>0.39</v>
      </c>
    </row>
    <row r="55" spans="2:3" hidden="1" outlineLevel="1"/>
    <row r="56" spans="2:3" hidden="1" outlineLevel="1"/>
    <row r="57" spans="2:3" collapsed="1"/>
  </sheetData>
  <mergeCells count="9">
    <mergeCell ref="D9:D10"/>
    <mergeCell ref="D6:D8"/>
    <mergeCell ref="B2:C2"/>
    <mergeCell ref="B3:C3"/>
    <mergeCell ref="B4:C4"/>
    <mergeCell ref="B5:C5"/>
    <mergeCell ref="B6:B10"/>
    <mergeCell ref="C6:C8"/>
    <mergeCell ref="C9:C10"/>
  </mergeCells>
  <pageMargins left="0.31496062992125984" right="0.11811023622047245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Средняя 2021</vt:lpstr>
      <vt:lpstr>Звездная2А 2021</vt:lpstr>
      <vt:lpstr>Волоховстроя 2021</vt:lpstr>
      <vt:lpstr>Ордж 13.1 2021</vt:lpstr>
      <vt:lpstr>Красный 2021</vt:lpstr>
      <vt:lpstr>Рабиновича 2021</vt:lpstr>
      <vt:lpstr>Яковлева 2021</vt:lpstr>
      <vt:lpstr>Добров. 2021</vt:lpstr>
      <vt:lpstr>Лукашевича 2021</vt:lpstr>
      <vt:lpstr>Орджон. 2021</vt:lpstr>
      <vt:lpstr>Волочаевская 2021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</cp:lastModifiedBy>
  <cp:lastPrinted>2020-12-07T05:28:57Z</cp:lastPrinted>
  <dcterms:created xsi:type="dcterms:W3CDTF">2020-11-24T05:56:38Z</dcterms:created>
  <dcterms:modified xsi:type="dcterms:W3CDTF">2021-01-25T06:32:45Z</dcterms:modified>
</cp:coreProperties>
</file>